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оманди" sheetId="1" r:id="rId1"/>
    <sheet name="Презентацii" sheetId="2" r:id="rId2"/>
    <sheet name="Вогнище" sheetId="3" r:id="rId3"/>
    <sheet name="Вузли" sheetId="4" r:id="rId4"/>
    <sheet name="Пiдсумковий" sheetId="5" r:id="rId5"/>
  </sheets>
  <definedNames>
    <definedName name="_xlnm.Print_Area" localSheetId="2">'Вогнище'!$B$1:$G$40</definedName>
    <definedName name="_xlnm.Print_Area" localSheetId="3">'Вузли'!$B$1:$G$40</definedName>
    <definedName name="_xlnm.Print_Area" localSheetId="4">'Пiдсумковий'!$B$1:$H$40</definedName>
  </definedNames>
  <calcPr fullCalcOnLoad="1"/>
</workbook>
</file>

<file path=xl/sharedStrings.xml><?xml version="1.0" encoding="utf-8"?>
<sst xmlns="http://schemas.openxmlformats.org/spreadsheetml/2006/main" count="92" uniqueCount="76">
  <si>
    <t>№
з\п</t>
  </si>
  <si>
    <t>Команда</t>
  </si>
  <si>
    <t>Місце</t>
  </si>
  <si>
    <t>Сума часу і штрафів</t>
  </si>
  <si>
    <t>Час розпалювання</t>
  </si>
  <si>
    <t>Сума місць</t>
  </si>
  <si>
    <t>ХМЕЛЬНИЦЬКИЙ ОБЛАСНИЙ ЦЕНТР ТУРИЗМУ І КРАЄЗНАВСТВА УЧНІВСЬКОЇ МОЛОДІ</t>
  </si>
  <si>
    <t>Головний суддя:</t>
  </si>
  <si>
    <t>Головний секретар:</t>
  </si>
  <si>
    <t>№ ком.</t>
  </si>
  <si>
    <t>Городоцький р-н</t>
  </si>
  <si>
    <t>Конкурс презентацій</t>
  </si>
  <si>
    <t>Штрафи</t>
  </si>
  <si>
    <t>Білогірський р-н</t>
  </si>
  <si>
    <t>Віньковецький р-н</t>
  </si>
  <si>
    <t>Волочиський р-н</t>
  </si>
  <si>
    <t>Деражнянський р-н</t>
  </si>
  <si>
    <t>Дунаєвецький р-н</t>
  </si>
  <si>
    <t>Ізяславський р-н</t>
  </si>
  <si>
    <t>Кам.-Подільський р-н</t>
  </si>
  <si>
    <t>Красилівський р-н</t>
  </si>
  <si>
    <t>Летичівський р-н</t>
  </si>
  <si>
    <t>Новоушицький р-н</t>
  </si>
  <si>
    <t>Полонський р-н</t>
  </si>
  <si>
    <t>Славутський р-н</t>
  </si>
  <si>
    <t>Старокостянтин. р-н</t>
  </si>
  <si>
    <t>Старосинявський р-н</t>
  </si>
  <si>
    <t>Теофіпільський р-н</t>
  </si>
  <si>
    <t>Хмельницький р-н</t>
  </si>
  <si>
    <t>Чемеровецький р-н</t>
  </si>
  <si>
    <t>Шепетівський р-н</t>
  </si>
  <si>
    <t>Ярмолинецький р-н</t>
  </si>
  <si>
    <t>м.Кам.-Подільський</t>
  </si>
  <si>
    <t>м.Нетішин</t>
  </si>
  <si>
    <t>м.Славута</t>
  </si>
  <si>
    <t>м.Старокостянтинів</t>
  </si>
  <si>
    <t>м.Хмельницький</t>
  </si>
  <si>
    <t>м.Шепетівка</t>
  </si>
  <si>
    <t>Хмельницька обл.</t>
  </si>
  <si>
    <t>Відповідність
тематиці та умовам конкурсу</t>
  </si>
  <si>
    <t>Змістовність, повнота, завершеність сюжету</t>
  </si>
  <si>
    <t>Звуковий супровід авторським текстом, що пов'язаний з сюжетом</t>
  </si>
  <si>
    <t>Якість зображення</t>
  </si>
  <si>
    <t>Час в'язання</t>
  </si>
  <si>
    <t>Конкурс розпалю-вання вогнища</t>
  </si>
  <si>
    <t>Конкурс в'язання вузлів</t>
  </si>
  <si>
    <t>Сума балов</t>
  </si>
  <si>
    <t>"незалік"</t>
  </si>
  <si>
    <t>ПРОТОКОЛ РЕЗУЛЬТАТІВ КОНКУРСНОЇ ПРОГРАМИ</t>
  </si>
  <si>
    <t>ПРОТОКОЛ КОНКУРСУ "ВЯЗАННЯ ВУЗЛІВ"</t>
  </si>
  <si>
    <t>ПРОТОКОЛ КОНКУРСУ "РОЗПАЛЮВАННЯ ВОГНИЩА"</t>
  </si>
  <si>
    <t>ПРОТОКОЛ КОНКУРСУ "ПРЕЗЕНТАЦІЯ"</t>
  </si>
  <si>
    <t>Чемпіонат області серед працівників закладів освіти з пішохідного туризму "Листопад-2015"</t>
  </si>
  <si>
    <t>м.Старокостянтинів Хмельницької обл.</t>
  </si>
  <si>
    <t>08-12 жовтня 2015 року</t>
  </si>
  <si>
    <t>Гринчук В.В.</t>
  </si>
  <si>
    <t>Кіретова І.О.</t>
  </si>
  <si>
    <t>Департамент освіти і науки Хмельницької обласної державної адміністрації</t>
  </si>
  <si>
    <t>10.10.2015 р.</t>
  </si>
  <si>
    <t>Заст. гол. судді з конкурсної програми _____________ Слівіна А.О.</t>
  </si>
  <si>
    <t>11.10.2015 р.</t>
  </si>
  <si>
    <t>Заст. гол. судді з конкурсної програми _____________ А.О.Слівіна</t>
  </si>
  <si>
    <t>09.10.2015 р.</t>
  </si>
  <si>
    <t>08-12.10.2015 р.</t>
  </si>
  <si>
    <t>Змістовна частина</t>
  </si>
  <si>
    <t>Креативність</t>
  </si>
  <si>
    <t>Техніка виконання</t>
  </si>
  <si>
    <t>Супровід друкованим текстом, що пов'язаний з сюжетом</t>
  </si>
  <si>
    <t>Естетичність, загальне враження</t>
  </si>
  <si>
    <t>Оригіналь-ність сюжету та ідеї, незвич-ний погляд на тему</t>
  </si>
  <si>
    <t xml:space="preserve">Нестандарт-ний підхід до виконання </t>
  </si>
  <si>
    <t xml:space="preserve">Бонус за емоційність глядача </t>
  </si>
  <si>
    <t>Наявність, якість та доцільність музичного супроводу</t>
  </si>
  <si>
    <t>Доцільне викорис-тання відео-ефектів, анімації, тексту, переходу між кадрами</t>
  </si>
  <si>
    <t>н\у</t>
  </si>
  <si>
    <t>1н\у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</si>
</sst>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hh:mm:ss;@"/>
    <numFmt numFmtId="201" formatCode="[$-422]d\ mmmm\ yyyy&quot; р.&quot;"/>
    <numFmt numFmtId="202" formatCode="[$-F400]h:mm:ss\ AM/PM"/>
    <numFmt numFmtId="203" formatCode="mm:ss.00"/>
    <numFmt numFmtId="204" formatCode="0.0"/>
  </numFmts>
  <fonts count="57">
    <font>
      <sz val="10"/>
      <name val="Arial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ashDotDot">
        <color theme="9" tint="-0.24997000396251678"/>
      </right>
      <top style="dashDotDot">
        <color theme="9" tint="-0.24997000396251678"/>
      </top>
      <bottom style="dashDotDot">
        <color theme="9" tint="-0.24997000396251678"/>
      </bottom>
    </border>
    <border>
      <left style="dashDotDot">
        <color theme="9" tint="-0.24997000396251678"/>
      </left>
      <right style="dashDotDot">
        <color theme="9" tint="-0.24997000396251678"/>
      </right>
      <top style="dashDotDot">
        <color theme="9" tint="-0.24997000396251678"/>
      </top>
      <bottom style="dashDotDot">
        <color theme="9" tint="-0.24997000396251678"/>
      </bottom>
    </border>
    <border>
      <left style="dashDotDot">
        <color theme="9" tint="-0.24993999302387238"/>
      </left>
      <right style="medium"/>
      <top style="dashDotDot">
        <color theme="9" tint="-0.24993999302387238"/>
      </top>
      <bottom style="dashDotDot">
        <color theme="9" tint="-0.2499399930238723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dashDotDot">
        <color theme="9" tint="-0.24993999302387238"/>
      </top>
      <bottom style="dashDotDot">
        <color theme="9" tint="-0.24993999302387238"/>
      </bottom>
    </border>
    <border>
      <left style="medium"/>
      <right style="medium"/>
      <top>
        <color indexed="63"/>
      </top>
      <bottom style="medium"/>
    </border>
    <border>
      <left style="dashDotDot">
        <color theme="9" tint="-0.24993999302387238"/>
      </left>
      <right style="medium"/>
      <top style="dashDotDot">
        <color theme="9" tint="-0.24993999302387238"/>
      </top>
      <bottom>
        <color indexed="63"/>
      </bottom>
    </border>
    <border>
      <left style="dashDotDot">
        <color theme="9" tint="-0.24993999302387238"/>
      </left>
      <right style="medium"/>
      <top>
        <color indexed="63"/>
      </top>
      <bottom style="dashDotDot">
        <color theme="9" tint="-0.2499399930238723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53" fillId="0" borderId="0" xfId="0" applyFont="1" applyAlignment="1">
      <alignment/>
    </xf>
    <xf numFmtId="0" fontId="6" fillId="0" borderId="1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00" fontId="54" fillId="33" borderId="0" xfId="0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vertical="center"/>
    </xf>
    <xf numFmtId="1" fontId="55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55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5" fontId="55" fillId="0" borderId="13" xfId="0" applyNumberFormat="1" applyFont="1" applyBorder="1" applyAlignment="1">
      <alignment horizontal="center" vertical="center"/>
    </xf>
    <xf numFmtId="0" fontId="55" fillId="0" borderId="1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45" fontId="55" fillId="0" borderId="13" xfId="0" applyNumberFormat="1" applyFont="1" applyFill="1" applyBorder="1" applyAlignment="1">
      <alignment horizontal="center" vertical="center"/>
    </xf>
    <xf numFmtId="1" fontId="55" fillId="0" borderId="1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53">
      <alignment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vertical="center"/>
      <protection/>
    </xf>
    <xf numFmtId="0" fontId="4" fillId="0" borderId="11" xfId="53" applyFont="1" applyBorder="1" applyAlignment="1">
      <alignment horizontal="center" vertical="center"/>
      <protection/>
    </xf>
    <xf numFmtId="49" fontId="5" fillId="0" borderId="11" xfId="53" applyNumberFormat="1" applyFont="1" applyBorder="1" applyAlignment="1">
      <alignment horizontal="left" vertical="center"/>
      <protection/>
    </xf>
    <xf numFmtId="0" fontId="6" fillId="0" borderId="11" xfId="53" applyNumberFormat="1" applyFont="1" applyBorder="1" applyAlignment="1">
      <alignment horizontal="center" vertical="center"/>
      <protection/>
    </xf>
    <xf numFmtId="0" fontId="7" fillId="0" borderId="19" xfId="53" applyFont="1" applyBorder="1" applyAlignment="1">
      <alignment vertical="center"/>
      <protection/>
    </xf>
    <xf numFmtId="0" fontId="6" fillId="0" borderId="18" xfId="53" applyNumberFormat="1" applyFont="1" applyBorder="1" applyAlignment="1">
      <alignment horizontal="center" vertical="center"/>
      <protection/>
    </xf>
    <xf numFmtId="0" fontId="0" fillId="0" borderId="17" xfId="53" applyBorder="1">
      <alignment/>
      <protection/>
    </xf>
    <xf numFmtId="0" fontId="0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left"/>
      <protection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Fill="1" applyBorder="1" applyAlignment="1">
      <alignment horizontal="left"/>
      <protection/>
    </xf>
    <xf numFmtId="0" fontId="0" fillId="0" borderId="0" xfId="53" applyFill="1" applyAlignment="1">
      <alignment horizontal="left"/>
      <protection/>
    </xf>
    <xf numFmtId="0" fontId="1" fillId="0" borderId="10" xfId="53" applyFont="1" applyBorder="1" applyAlignment="1">
      <alignment horizontal="center" vertical="top" wrapText="1"/>
      <protection/>
    </xf>
    <xf numFmtId="0" fontId="53" fillId="0" borderId="0" xfId="53" applyFont="1">
      <alignment/>
      <protection/>
    </xf>
    <xf numFmtId="2" fontId="56" fillId="0" borderId="0" xfId="53" applyNumberFormat="1" applyFont="1" applyAlignment="1">
      <alignment horizontal="center" vertical="center"/>
      <protection/>
    </xf>
    <xf numFmtId="2" fontId="56" fillId="0" borderId="13" xfId="53" applyNumberFormat="1" applyFont="1" applyBorder="1" applyAlignment="1">
      <alignment horizontal="center" vertical="center"/>
      <protection/>
    </xf>
    <xf numFmtId="2" fontId="55" fillId="0" borderId="13" xfId="53" applyNumberFormat="1" applyFont="1" applyBorder="1" applyAlignment="1">
      <alignment horizontal="center" vertical="center"/>
      <protection/>
    </xf>
    <xf numFmtId="2" fontId="56" fillId="0" borderId="11" xfId="53" applyNumberFormat="1" applyFont="1" applyBorder="1" applyAlignment="1">
      <alignment horizontal="center" vertical="center"/>
      <protection/>
    </xf>
    <xf numFmtId="0" fontId="7" fillId="0" borderId="19" xfId="53" applyFont="1" applyBorder="1" applyAlignment="1">
      <alignment vertical="top" wrapText="1"/>
      <protection/>
    </xf>
    <xf numFmtId="2" fontId="9" fillId="0" borderId="13" xfId="53" applyNumberFormat="1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49" fontId="5" fillId="0" borderId="18" xfId="53" applyNumberFormat="1" applyFont="1" applyBorder="1" applyAlignment="1">
      <alignment horizontal="left" vertical="center"/>
      <protection/>
    </xf>
    <xf numFmtId="2" fontId="55" fillId="0" borderId="18" xfId="53" applyNumberFormat="1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5" fillId="0" borderId="18" xfId="0" applyNumberFormat="1" applyFont="1" applyBorder="1" applyAlignment="1">
      <alignment horizontal="center" vertical="center"/>
    </xf>
    <xf numFmtId="1" fontId="55" fillId="0" borderId="18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NumberFormat="1" applyFont="1" applyAlignment="1">
      <alignment horizontal="right" vertical="center"/>
    </xf>
    <xf numFmtId="0" fontId="1" fillId="0" borderId="20" xfId="53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/>
    </xf>
    <xf numFmtId="0" fontId="4" fillId="0" borderId="0" xfId="53" applyFont="1" applyFill="1" applyAlignment="1">
      <alignment vertical="top"/>
      <protection/>
    </xf>
    <xf numFmtId="0" fontId="0" fillId="0" borderId="0" xfId="53" applyAlignment="1">
      <alignment vertical="top"/>
      <protection/>
    </xf>
    <xf numFmtId="0" fontId="0" fillId="0" borderId="0" xfId="53" applyAlignment="1">
      <alignment horizontal="right" vertical="top"/>
      <protection/>
    </xf>
    <xf numFmtId="0" fontId="1" fillId="0" borderId="13" xfId="53" applyNumberFormat="1" applyFont="1" applyBorder="1" applyAlignment="1">
      <alignment horizontal="center" vertical="center"/>
      <protection/>
    </xf>
    <xf numFmtId="0" fontId="1" fillId="0" borderId="11" xfId="53" applyNumberFormat="1" applyFont="1" applyBorder="1" applyAlignment="1">
      <alignment horizontal="center" vertical="center"/>
      <protection/>
    </xf>
    <xf numFmtId="0" fontId="10" fillId="0" borderId="13" xfId="53" applyFont="1" applyBorder="1" applyAlignment="1">
      <alignment horizontal="center" vertical="center"/>
      <protection/>
    </xf>
    <xf numFmtId="49" fontId="1" fillId="0" borderId="11" xfId="53" applyNumberFormat="1" applyFont="1" applyBorder="1" applyAlignment="1">
      <alignment horizontal="left"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1" fillId="0" borderId="11" xfId="53" applyNumberFormat="1" applyFont="1" applyBorder="1" applyAlignment="1">
      <alignment horizontal="left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49" fontId="1" fillId="0" borderId="11" xfId="53" applyNumberFormat="1" applyFont="1" applyFill="1" applyBorder="1" applyAlignment="1">
      <alignment horizontal="left" vertical="center"/>
      <protection/>
    </xf>
    <xf numFmtId="2" fontId="56" fillId="0" borderId="13" xfId="53" applyNumberFormat="1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center"/>
      <protection/>
    </xf>
    <xf numFmtId="0" fontId="8" fillId="0" borderId="0" xfId="53" applyFont="1" applyFill="1" applyAlignment="1">
      <alignment horizontal="center" vertical="center" wrapText="1"/>
      <protection/>
    </xf>
    <xf numFmtId="0" fontId="1" fillId="0" borderId="0" xfId="53" applyFont="1" applyFill="1" applyAlignment="1">
      <alignment horizontal="center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vertical="center" wrapText="1"/>
      <protection/>
    </xf>
    <xf numFmtId="0" fontId="1" fillId="0" borderId="23" xfId="53" applyFont="1" applyBorder="1" applyAlignment="1">
      <alignment horizontal="center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1" fillId="0" borderId="25" xfId="53" applyFont="1" applyBorder="1" applyAlignment="1">
      <alignment horizontal="center" vertical="center"/>
      <protection/>
    </xf>
    <xf numFmtId="0" fontId="1" fillId="0" borderId="26" xfId="53" applyFont="1" applyBorder="1" applyAlignment="1">
      <alignment horizontal="center" vertical="center"/>
      <protection/>
    </xf>
    <xf numFmtId="0" fontId="1" fillId="0" borderId="27" xfId="53" applyFont="1" applyBorder="1" applyAlignment="1">
      <alignment horizontal="center" vertical="center"/>
      <protection/>
    </xf>
    <xf numFmtId="0" fontId="1" fillId="0" borderId="28" xfId="53" applyFont="1" applyBorder="1" applyAlignment="1">
      <alignment horizontal="center" vertical="center" wrapText="1"/>
      <protection/>
    </xf>
    <xf numFmtId="0" fontId="1" fillId="0" borderId="29" xfId="53" applyFont="1" applyBorder="1" applyAlignment="1">
      <alignment horizontal="center" vertical="center" wrapText="1"/>
      <protection/>
    </xf>
    <xf numFmtId="0" fontId="1" fillId="0" borderId="30" xfId="53" applyFont="1" applyBorder="1" applyAlignment="1">
      <alignment horizontal="center" vertical="center" wrapText="1"/>
      <protection/>
    </xf>
    <xf numFmtId="0" fontId="10" fillId="0" borderId="31" xfId="53" applyFont="1" applyBorder="1" applyAlignment="1">
      <alignment horizontal="center" vertical="center"/>
      <protection/>
    </xf>
    <xf numFmtId="0" fontId="10" fillId="0" borderId="32" xfId="53" applyFont="1" applyBorder="1" applyAlignment="1">
      <alignment horizontal="center" vertical="center"/>
      <protection/>
    </xf>
    <xf numFmtId="0" fontId="10" fillId="0" borderId="33" xfId="53" applyFont="1" applyBorder="1" applyAlignment="1">
      <alignment horizontal="center" vertical="center"/>
      <protection/>
    </xf>
    <xf numFmtId="0" fontId="0" fillId="0" borderId="32" xfId="53" applyBorder="1" applyAlignment="1">
      <alignment horizontal="center" vertical="center"/>
      <protection/>
    </xf>
    <xf numFmtId="0" fontId="0" fillId="0" borderId="33" xfId="53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7">
      <selection activeCell="C32" sqref="C32"/>
    </sheetView>
  </sheetViews>
  <sheetFormatPr defaultColWidth="9.140625" defaultRowHeight="12.75"/>
  <cols>
    <col min="1" max="1" width="5.00390625" style="0" customWidth="1"/>
    <col min="2" max="2" width="22.421875" style="0" customWidth="1"/>
  </cols>
  <sheetData>
    <row r="1" spans="2:3" ht="12.75">
      <c r="B1" s="15"/>
      <c r="C1" s="16" t="s">
        <v>57</v>
      </c>
    </row>
    <row r="2" spans="2:3" ht="12.75">
      <c r="B2" s="15"/>
      <c r="C2" s="15" t="s">
        <v>6</v>
      </c>
    </row>
    <row r="3" spans="2:3" ht="12.75">
      <c r="B3" s="15"/>
      <c r="C3" s="16" t="s">
        <v>52</v>
      </c>
    </row>
    <row r="4" spans="2:3" ht="12.75">
      <c r="B4" s="15"/>
      <c r="C4" s="16" t="s">
        <v>53</v>
      </c>
    </row>
    <row r="5" spans="2:3" ht="12.75">
      <c r="B5" s="15"/>
      <c r="C5" s="16" t="s">
        <v>54</v>
      </c>
    </row>
    <row r="6" spans="2:3" ht="12.75">
      <c r="B6" s="15" t="s">
        <v>7</v>
      </c>
      <c r="C6" s="16" t="s">
        <v>55</v>
      </c>
    </row>
    <row r="7" spans="2:3" ht="12.75">
      <c r="B7" s="15" t="s">
        <v>8</v>
      </c>
      <c r="C7" s="15" t="s">
        <v>56</v>
      </c>
    </row>
    <row r="9" spans="1:3" ht="12.75">
      <c r="A9" s="17">
        <v>10</v>
      </c>
      <c r="B9" s="14" t="s">
        <v>13</v>
      </c>
      <c r="C9">
        <v>1</v>
      </c>
    </row>
    <row r="10" spans="1:3" ht="12.75">
      <c r="A10" s="76">
        <v>20</v>
      </c>
      <c r="B10" s="77" t="s">
        <v>14</v>
      </c>
      <c r="C10" s="78">
        <v>1</v>
      </c>
    </row>
    <row r="11" spans="1:3" ht="12.75">
      <c r="A11" s="76">
        <v>30</v>
      </c>
      <c r="B11" s="77" t="s">
        <v>15</v>
      </c>
      <c r="C11" s="78">
        <v>0</v>
      </c>
    </row>
    <row r="12" spans="1:3" ht="12.75">
      <c r="A12" s="76">
        <v>40</v>
      </c>
      <c r="B12" s="77" t="s">
        <v>10</v>
      </c>
      <c r="C12" s="78">
        <v>0</v>
      </c>
    </row>
    <row r="13" spans="1:3" ht="12.75">
      <c r="A13" s="76">
        <v>50</v>
      </c>
      <c r="B13" s="77" t="s">
        <v>16</v>
      </c>
      <c r="C13" s="78">
        <v>1</v>
      </c>
    </row>
    <row r="14" spans="1:3" ht="12.75">
      <c r="A14" s="76">
        <v>60</v>
      </c>
      <c r="B14" s="77" t="s">
        <v>17</v>
      </c>
      <c r="C14" s="78">
        <v>1</v>
      </c>
    </row>
    <row r="15" spans="1:3" ht="12.75">
      <c r="A15" s="76">
        <v>70</v>
      </c>
      <c r="B15" s="77" t="s">
        <v>18</v>
      </c>
      <c r="C15" s="78">
        <v>0</v>
      </c>
    </row>
    <row r="16" spans="1:3" ht="12.75">
      <c r="A16" s="76">
        <v>80</v>
      </c>
      <c r="B16" s="77" t="s">
        <v>19</v>
      </c>
      <c r="C16" s="78">
        <v>0</v>
      </c>
    </row>
    <row r="17" spans="1:3" ht="12.75">
      <c r="A17" s="76">
        <v>90</v>
      </c>
      <c r="B17" s="77" t="s">
        <v>20</v>
      </c>
      <c r="C17" s="78">
        <v>1</v>
      </c>
    </row>
    <row r="18" spans="1:3" ht="12.75">
      <c r="A18" s="76">
        <v>100</v>
      </c>
      <c r="B18" s="77" t="s">
        <v>21</v>
      </c>
      <c r="C18" s="78">
        <v>0</v>
      </c>
    </row>
    <row r="19" spans="1:3" ht="12.75">
      <c r="A19" s="76">
        <v>110</v>
      </c>
      <c r="B19" s="77" t="s">
        <v>22</v>
      </c>
      <c r="C19" s="78">
        <v>1</v>
      </c>
    </row>
    <row r="20" spans="1:3" ht="12.75">
      <c r="A20" s="76">
        <v>120</v>
      </c>
      <c r="B20" s="77" t="s">
        <v>23</v>
      </c>
      <c r="C20" s="78">
        <v>1</v>
      </c>
    </row>
    <row r="21" spans="1:3" ht="12.75">
      <c r="A21" s="76">
        <v>130</v>
      </c>
      <c r="B21" s="77" t="s">
        <v>24</v>
      </c>
      <c r="C21" s="78">
        <v>0</v>
      </c>
    </row>
    <row r="22" spans="1:3" ht="12.75">
      <c r="A22" s="76">
        <v>140</v>
      </c>
      <c r="B22" s="77" t="s">
        <v>25</v>
      </c>
      <c r="C22" s="78">
        <v>1</v>
      </c>
    </row>
    <row r="23" spans="1:3" ht="12.75">
      <c r="A23" s="76">
        <v>150</v>
      </c>
      <c r="B23" s="77" t="s">
        <v>26</v>
      </c>
      <c r="C23" s="78">
        <v>0</v>
      </c>
    </row>
    <row r="24" spans="1:3" ht="12.75">
      <c r="A24" s="76">
        <v>160</v>
      </c>
      <c r="B24" s="77" t="s">
        <v>27</v>
      </c>
      <c r="C24" s="78">
        <v>0</v>
      </c>
    </row>
    <row r="25" spans="1:3" ht="12.75">
      <c r="A25" s="76">
        <v>170</v>
      </c>
      <c r="B25" s="77" t="s">
        <v>28</v>
      </c>
      <c r="C25" s="78">
        <v>1</v>
      </c>
    </row>
    <row r="26" spans="1:3" ht="12.75">
      <c r="A26" s="76">
        <v>180</v>
      </c>
      <c r="B26" s="77" t="s">
        <v>29</v>
      </c>
      <c r="C26" s="78">
        <v>1</v>
      </c>
    </row>
    <row r="27" spans="1:3" ht="12.75">
      <c r="A27" s="76">
        <v>190</v>
      </c>
      <c r="B27" s="77" t="s">
        <v>30</v>
      </c>
      <c r="C27" s="78">
        <v>1</v>
      </c>
    </row>
    <row r="28" spans="1:3" ht="12.75">
      <c r="A28" s="76">
        <v>200</v>
      </c>
      <c r="B28" s="77" t="s">
        <v>31</v>
      </c>
      <c r="C28" s="78">
        <v>0</v>
      </c>
    </row>
    <row r="29" spans="1:3" ht="12.75">
      <c r="A29" s="76">
        <v>210</v>
      </c>
      <c r="B29" s="77" t="s">
        <v>32</v>
      </c>
      <c r="C29" s="78">
        <v>1</v>
      </c>
    </row>
    <row r="30" spans="1:3" ht="12.75">
      <c r="A30" s="76">
        <v>220</v>
      </c>
      <c r="B30" s="77" t="s">
        <v>33</v>
      </c>
      <c r="C30" s="78">
        <v>1</v>
      </c>
    </row>
    <row r="31" spans="1:3" ht="12.75">
      <c r="A31" s="76">
        <v>230</v>
      </c>
      <c r="B31" s="77" t="s">
        <v>34</v>
      </c>
      <c r="C31" s="78">
        <v>1</v>
      </c>
    </row>
    <row r="32" spans="1:3" ht="12.75">
      <c r="A32" s="76">
        <v>240</v>
      </c>
      <c r="B32" s="77" t="s">
        <v>35</v>
      </c>
      <c r="C32" s="78">
        <v>1</v>
      </c>
    </row>
    <row r="33" spans="1:3" ht="12.75">
      <c r="A33" s="76">
        <v>250</v>
      </c>
      <c r="B33" s="77" t="s">
        <v>36</v>
      </c>
      <c r="C33" s="78">
        <v>1</v>
      </c>
    </row>
    <row r="34" spans="1:3" ht="12.75">
      <c r="A34" s="76">
        <v>260</v>
      </c>
      <c r="B34" s="77" t="s">
        <v>37</v>
      </c>
      <c r="C34" s="78">
        <v>1</v>
      </c>
    </row>
    <row r="35" spans="1:3" ht="12.75">
      <c r="A35" s="76">
        <v>270</v>
      </c>
      <c r="B35" s="77" t="s">
        <v>38</v>
      </c>
      <c r="C35" s="7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5.7109375" style="42" customWidth="1"/>
    <col min="2" max="2" width="3.8515625" style="42" customWidth="1"/>
    <col min="3" max="3" width="20.00390625" style="42" customWidth="1"/>
    <col min="4" max="5" width="13.8515625" style="42" customWidth="1"/>
    <col min="6" max="6" width="14.7109375" style="42" customWidth="1"/>
    <col min="7" max="7" width="13.28125" style="42" customWidth="1"/>
    <col min="8" max="8" width="14.140625" style="42" customWidth="1"/>
    <col min="9" max="9" width="12.57421875" style="42" customWidth="1"/>
    <col min="10" max="10" width="12.28125" style="42" customWidth="1"/>
    <col min="11" max="11" width="17.28125" style="42" customWidth="1"/>
    <col min="12" max="12" width="12.421875" style="42" customWidth="1"/>
    <col min="13" max="13" width="12.00390625" style="42" customWidth="1"/>
    <col min="14" max="14" width="12.421875" style="42" customWidth="1"/>
    <col min="15" max="15" width="9.140625" style="42" customWidth="1"/>
    <col min="16" max="16" width="7.140625" style="42" customWidth="1"/>
    <col min="17" max="16384" width="9.140625" style="42" customWidth="1"/>
  </cols>
  <sheetData>
    <row r="1" spans="2:18" ht="12.75">
      <c r="B1" s="95" t="str">
        <f>Команди!C1</f>
        <v>Департамент освіти і науки Хмельницької обласної державної адміністрації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R1"/>
    </row>
    <row r="2" spans="2:16" ht="12.75">
      <c r="B2" s="95" t="str">
        <f>Команди!C2</f>
        <v>ХМЕЛЬНИЦЬКИЙ ОБЛАСНИЙ ЦЕНТР ТУРИЗМУ І КРАЄЗНАВСТВА УЧНІВСЬКОЇ МОЛОДІ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7" ht="3.75" customHeight="1">
      <c r="B3" s="43"/>
      <c r="C3" s="43"/>
      <c r="D3" s="43"/>
      <c r="E3" s="43"/>
      <c r="F3" s="43"/>
      <c r="G3" s="44"/>
    </row>
    <row r="4" spans="2:16" ht="22.5" customHeight="1">
      <c r="B4" s="96" t="str">
        <f>Команди!C3</f>
        <v>Чемпіонат області серед працівників закладів освіти з пішохідного туризму "Листопад-2015"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2:7" ht="3" customHeight="1">
      <c r="B5" s="44"/>
      <c r="C5" s="44"/>
      <c r="D5" s="44"/>
      <c r="E5" s="44"/>
      <c r="F5" s="44"/>
      <c r="G5" s="44"/>
    </row>
    <row r="6" spans="2:16" ht="12.75">
      <c r="B6" s="97" t="s">
        <v>51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2:7" ht="5.25" customHeight="1">
      <c r="B7" s="44"/>
      <c r="C7" s="44"/>
      <c r="D7" s="44"/>
      <c r="E7" s="44"/>
      <c r="F7" s="44"/>
      <c r="G7" s="44"/>
    </row>
    <row r="8" spans="2:16" ht="17.25" customHeight="1" thickBot="1">
      <c r="B8" s="82" t="s">
        <v>58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 t="str">
        <f>Команди!C4</f>
        <v>м.Старокостянтинів Хмельницької обл.</v>
      </c>
    </row>
    <row r="9" spans="2:16" ht="20.25" customHeight="1" thickBot="1">
      <c r="B9" s="100" t="s">
        <v>0</v>
      </c>
      <c r="C9" s="103" t="s">
        <v>1</v>
      </c>
      <c r="D9" s="109" t="s">
        <v>64</v>
      </c>
      <c r="E9" s="110"/>
      <c r="F9" s="110"/>
      <c r="G9" s="110"/>
      <c r="H9" s="111"/>
      <c r="I9" s="109" t="s">
        <v>65</v>
      </c>
      <c r="J9" s="112"/>
      <c r="K9" s="113"/>
      <c r="L9" s="109" t="s">
        <v>66</v>
      </c>
      <c r="M9" s="112"/>
      <c r="N9" s="113"/>
      <c r="O9" s="100" t="s">
        <v>46</v>
      </c>
      <c r="P9" s="106" t="s">
        <v>2</v>
      </c>
    </row>
    <row r="10" spans="1:16" ht="105" customHeight="1" thickBot="1">
      <c r="A10" s="98" t="s">
        <v>9</v>
      </c>
      <c r="B10" s="101"/>
      <c r="C10" s="104"/>
      <c r="D10" s="60" t="s">
        <v>39</v>
      </c>
      <c r="E10" s="60" t="s">
        <v>40</v>
      </c>
      <c r="F10" s="60" t="s">
        <v>41</v>
      </c>
      <c r="G10" s="60" t="s">
        <v>67</v>
      </c>
      <c r="H10" s="60" t="s">
        <v>68</v>
      </c>
      <c r="I10" s="60" t="s">
        <v>69</v>
      </c>
      <c r="J10" s="60" t="s">
        <v>70</v>
      </c>
      <c r="K10" s="60" t="s">
        <v>71</v>
      </c>
      <c r="L10" s="60" t="s">
        <v>42</v>
      </c>
      <c r="M10" s="60" t="s">
        <v>72</v>
      </c>
      <c r="N10" s="60" t="s">
        <v>73</v>
      </c>
      <c r="O10" s="101"/>
      <c r="P10" s="107"/>
    </row>
    <row r="11" spans="1:17" ht="15" customHeight="1" thickBot="1">
      <c r="A11" s="99"/>
      <c r="B11" s="102"/>
      <c r="C11" s="105"/>
      <c r="D11" s="45">
        <v>8</v>
      </c>
      <c r="E11" s="45">
        <v>6</v>
      </c>
      <c r="F11" s="45">
        <v>4</v>
      </c>
      <c r="G11" s="45">
        <v>2</v>
      </c>
      <c r="H11" s="45">
        <v>2</v>
      </c>
      <c r="I11" s="45">
        <v>4</v>
      </c>
      <c r="J11" s="45">
        <v>4</v>
      </c>
      <c r="K11" s="45">
        <v>4</v>
      </c>
      <c r="L11" s="45">
        <v>4</v>
      </c>
      <c r="M11" s="80">
        <v>4</v>
      </c>
      <c r="N11" s="80">
        <v>4</v>
      </c>
      <c r="O11" s="102"/>
      <c r="P11" s="108"/>
      <c r="Q11" s="61"/>
    </row>
    <row r="12" spans="1:16" ht="12.75">
      <c r="A12" s="47">
        <v>170</v>
      </c>
      <c r="B12" s="87">
        <f>IF(ISTEXT(C12),COUNTIF(C$12:C12,"&lt;&gt;0"),"")</f>
        <v>1</v>
      </c>
      <c r="C12" s="88" t="str">
        <f>IF(VLOOKUP(A12,Команди!$A:$C,3,FALSE)=1,VLOOKUP(A12,Команди!$A:$C,2,FALSE),0)</f>
        <v>Хмельницький р-н</v>
      </c>
      <c r="D12" s="62">
        <v>24</v>
      </c>
      <c r="E12" s="63">
        <v>18</v>
      </c>
      <c r="F12" s="63">
        <v>0</v>
      </c>
      <c r="G12" s="63">
        <v>6</v>
      </c>
      <c r="H12" s="63">
        <v>6</v>
      </c>
      <c r="I12" s="63">
        <v>12</v>
      </c>
      <c r="J12" s="63">
        <v>12</v>
      </c>
      <c r="K12" s="63">
        <v>12</v>
      </c>
      <c r="L12" s="63">
        <v>12</v>
      </c>
      <c r="M12" s="63">
        <v>12</v>
      </c>
      <c r="N12" s="63">
        <v>12</v>
      </c>
      <c r="O12" s="63">
        <f aca="true" t="shared" si="0" ref="O12:O27">SUM(D12:N12)/3</f>
        <v>42</v>
      </c>
      <c r="P12" s="85">
        <v>1</v>
      </c>
    </row>
    <row r="13" spans="1:16" ht="12.75">
      <c r="A13" s="47">
        <v>210</v>
      </c>
      <c r="B13" s="89">
        <f>IF(ISTEXT(C13),COUNTIF(C$12:C13,"&lt;&gt;0"),"")</f>
        <v>2</v>
      </c>
      <c r="C13" s="88" t="str">
        <f>IF(VLOOKUP(A13,Команди!$A:$C,3,FALSE)=1,VLOOKUP(A13,Команди!$A:$C,2,FALSE),0)</f>
        <v>м.Кам.-Подільський</v>
      </c>
      <c r="D13" s="65">
        <v>21</v>
      </c>
      <c r="E13" s="63">
        <v>18</v>
      </c>
      <c r="F13" s="63">
        <v>0</v>
      </c>
      <c r="G13" s="63">
        <v>6</v>
      </c>
      <c r="H13" s="63">
        <v>6</v>
      </c>
      <c r="I13" s="63">
        <v>12</v>
      </c>
      <c r="J13" s="63">
        <v>9</v>
      </c>
      <c r="K13" s="63">
        <v>12</v>
      </c>
      <c r="L13" s="63">
        <v>12</v>
      </c>
      <c r="M13" s="63">
        <v>12</v>
      </c>
      <c r="N13" s="63">
        <v>12</v>
      </c>
      <c r="O13" s="63">
        <f t="shared" si="0"/>
        <v>40</v>
      </c>
      <c r="P13" s="86">
        <v>2</v>
      </c>
    </row>
    <row r="14" spans="1:16" ht="12.75">
      <c r="A14" s="47">
        <v>180</v>
      </c>
      <c r="B14" s="87">
        <f>IF(ISTEXT(C14),COUNTIF(C$12:C14,"&lt;&gt;0"),"")</f>
        <v>3</v>
      </c>
      <c r="C14" s="88" t="str">
        <f>IF(VLOOKUP(A14,Команди!$A:$C,3,FALSE)=1,VLOOKUP(A14,Команди!$A:$C,2,FALSE),0)</f>
        <v>Чемеровецький р-н</v>
      </c>
      <c r="D14" s="63">
        <v>18</v>
      </c>
      <c r="E14" s="63">
        <v>18</v>
      </c>
      <c r="F14" s="63">
        <v>0</v>
      </c>
      <c r="G14" s="63">
        <v>6</v>
      </c>
      <c r="H14" s="63">
        <v>6</v>
      </c>
      <c r="I14" s="63">
        <v>10</v>
      </c>
      <c r="J14" s="63">
        <v>11</v>
      </c>
      <c r="K14" s="63">
        <v>11</v>
      </c>
      <c r="L14" s="63">
        <v>12</v>
      </c>
      <c r="M14" s="63">
        <v>12</v>
      </c>
      <c r="N14" s="63">
        <v>12</v>
      </c>
      <c r="O14" s="63">
        <f t="shared" si="0"/>
        <v>38.666666666666664</v>
      </c>
      <c r="P14" s="86">
        <v>3</v>
      </c>
    </row>
    <row r="15" spans="1:16" ht="12.75">
      <c r="A15" s="51">
        <v>230</v>
      </c>
      <c r="B15" s="91">
        <f>IF(ISTEXT(C15),COUNTIF(C$12:C15,"&lt;&gt;0"),"")</f>
        <v>4</v>
      </c>
      <c r="C15" s="92" t="str">
        <f>IF(VLOOKUP(A15,Команди!$A:$C,3,FALSE)=1,VLOOKUP(A15,Команди!$A:$C,2,FALSE),0)</f>
        <v>м.Славута</v>
      </c>
      <c r="D15" s="93">
        <v>21</v>
      </c>
      <c r="E15" s="93">
        <v>18</v>
      </c>
      <c r="F15" s="93">
        <v>12</v>
      </c>
      <c r="G15" s="93">
        <v>5</v>
      </c>
      <c r="H15" s="93">
        <v>6</v>
      </c>
      <c r="I15" s="93">
        <v>6</v>
      </c>
      <c r="J15" s="93">
        <v>6</v>
      </c>
      <c r="K15" s="93">
        <v>6</v>
      </c>
      <c r="L15" s="93">
        <v>12</v>
      </c>
      <c r="M15" s="93">
        <v>12</v>
      </c>
      <c r="N15" s="93">
        <v>12</v>
      </c>
      <c r="O15" s="93">
        <f t="shared" si="0"/>
        <v>38.666666666666664</v>
      </c>
      <c r="P15" s="86">
        <v>3</v>
      </c>
    </row>
    <row r="16" spans="1:16" ht="12.75">
      <c r="A16" s="51">
        <v>140</v>
      </c>
      <c r="B16" s="94">
        <f>IF(ISTEXT(C16),COUNTIF(C$12:C16,"&lt;&gt;0"),"")</f>
        <v>5</v>
      </c>
      <c r="C16" s="92" t="str">
        <f>IF(VLOOKUP(A16,Команди!$A:$C,3,FALSE)=1,VLOOKUP(A16,Команди!$A:$C,2,FALSE),0)</f>
        <v>Старокостянтин. р-н</v>
      </c>
      <c r="D16" s="93">
        <v>24</v>
      </c>
      <c r="E16" s="93">
        <v>15</v>
      </c>
      <c r="F16" s="93">
        <v>0</v>
      </c>
      <c r="G16" s="93">
        <v>6</v>
      </c>
      <c r="H16" s="93">
        <v>6</v>
      </c>
      <c r="I16" s="93">
        <v>11</v>
      </c>
      <c r="J16" s="93">
        <v>6</v>
      </c>
      <c r="K16" s="93">
        <v>12</v>
      </c>
      <c r="L16" s="93">
        <v>12</v>
      </c>
      <c r="M16" s="93">
        <v>12</v>
      </c>
      <c r="N16" s="93">
        <v>12</v>
      </c>
      <c r="O16" s="93">
        <f t="shared" si="0"/>
        <v>38.666666666666664</v>
      </c>
      <c r="P16" s="86">
        <v>3</v>
      </c>
    </row>
    <row r="17" spans="1:16" ht="12.75">
      <c r="A17" s="51">
        <v>50</v>
      </c>
      <c r="B17" s="91">
        <f>IF(ISTEXT(C17),COUNTIF(C$12:C17,"&lt;&gt;0"),"")</f>
        <v>6</v>
      </c>
      <c r="C17" s="92" t="str">
        <f>IF(VLOOKUP(A17,Команди!$A:$C,3,FALSE)=1,VLOOKUP(A17,Команди!$A:$C,2,FALSE),0)</f>
        <v>Деражнянський р-н</v>
      </c>
      <c r="D17" s="93">
        <v>21</v>
      </c>
      <c r="E17" s="93">
        <v>15</v>
      </c>
      <c r="F17" s="93">
        <v>0</v>
      </c>
      <c r="G17" s="93">
        <v>6</v>
      </c>
      <c r="H17" s="93">
        <v>6</v>
      </c>
      <c r="I17" s="93">
        <v>9</v>
      </c>
      <c r="J17" s="93">
        <v>6</v>
      </c>
      <c r="K17" s="93">
        <v>9</v>
      </c>
      <c r="L17" s="93">
        <v>12</v>
      </c>
      <c r="M17" s="93">
        <v>9</v>
      </c>
      <c r="N17" s="93">
        <v>12</v>
      </c>
      <c r="O17" s="93">
        <f t="shared" si="0"/>
        <v>35</v>
      </c>
      <c r="P17" s="86">
        <v>6</v>
      </c>
    </row>
    <row r="18" spans="1:16" ht="12.75">
      <c r="A18" s="51">
        <v>190</v>
      </c>
      <c r="B18" s="94">
        <f>IF(ISTEXT(C18),COUNTIF(C$12:C18,"&lt;&gt;0"),"")</f>
        <v>7</v>
      </c>
      <c r="C18" s="92" t="str">
        <f>IF(VLOOKUP(A18,Команди!$A:$C,3,FALSE)=1,VLOOKUP(A18,Команди!$A:$C,2,FALSE),0)</f>
        <v>Шепетівський р-н</v>
      </c>
      <c r="D18" s="93">
        <v>24</v>
      </c>
      <c r="E18" s="93">
        <v>16</v>
      </c>
      <c r="F18" s="93">
        <v>9</v>
      </c>
      <c r="G18" s="93">
        <v>6</v>
      </c>
      <c r="H18" s="93">
        <v>3</v>
      </c>
      <c r="I18" s="93">
        <v>6</v>
      </c>
      <c r="J18" s="93">
        <v>6</v>
      </c>
      <c r="K18" s="93">
        <v>6</v>
      </c>
      <c r="L18" s="93">
        <v>9</v>
      </c>
      <c r="M18" s="93">
        <v>9</v>
      </c>
      <c r="N18" s="93">
        <v>9</v>
      </c>
      <c r="O18" s="93">
        <f t="shared" si="0"/>
        <v>34.333333333333336</v>
      </c>
      <c r="P18" s="86">
        <v>7</v>
      </c>
    </row>
    <row r="19" spans="1:16" ht="12.75">
      <c r="A19" s="51">
        <v>220</v>
      </c>
      <c r="B19" s="91">
        <f>IF(ISTEXT(C19),COUNTIF(C$12:C19,"&lt;&gt;0"),"")</f>
        <v>8</v>
      </c>
      <c r="C19" s="92" t="str">
        <f>IF(VLOOKUP(A19,Команди!$A:$C,3,FALSE)=1,VLOOKUP(A19,Команди!$A:$C,2,FALSE),0)</f>
        <v>м.Нетішин</v>
      </c>
      <c r="D19" s="93">
        <v>24</v>
      </c>
      <c r="E19" s="93">
        <v>18</v>
      </c>
      <c r="F19" s="93">
        <v>12</v>
      </c>
      <c r="G19" s="93">
        <v>6</v>
      </c>
      <c r="H19" s="93">
        <v>6</v>
      </c>
      <c r="I19" s="93">
        <v>3</v>
      </c>
      <c r="J19" s="93">
        <v>6</v>
      </c>
      <c r="K19" s="93">
        <v>3</v>
      </c>
      <c r="L19" s="93">
        <v>12</v>
      </c>
      <c r="M19" s="93">
        <v>0</v>
      </c>
      <c r="N19" s="93">
        <v>12</v>
      </c>
      <c r="O19" s="93">
        <f t="shared" si="0"/>
        <v>34</v>
      </c>
      <c r="P19" s="86">
        <v>8</v>
      </c>
    </row>
    <row r="20" spans="1:16" ht="12.75">
      <c r="A20" s="51">
        <v>250</v>
      </c>
      <c r="B20" s="94">
        <f>IF(ISTEXT(C20),COUNTIF(C$12:C20,"&lt;&gt;0"),"")</f>
        <v>9</v>
      </c>
      <c r="C20" s="92" t="str">
        <f>IF(VLOOKUP(A20,Команди!$A:$C,3,FALSE)=1,VLOOKUP(A20,Команди!$A:$C,2,FALSE),0)</f>
        <v>м.Хмельницький</v>
      </c>
      <c r="D20" s="93">
        <v>21</v>
      </c>
      <c r="E20" s="93">
        <v>18</v>
      </c>
      <c r="F20" s="93">
        <v>0</v>
      </c>
      <c r="G20" s="93">
        <v>6</v>
      </c>
      <c r="H20" s="93">
        <v>6</v>
      </c>
      <c r="I20" s="93">
        <v>6</v>
      </c>
      <c r="J20" s="93">
        <v>6</v>
      </c>
      <c r="K20" s="93">
        <v>9</v>
      </c>
      <c r="L20" s="93">
        <v>12</v>
      </c>
      <c r="M20" s="93">
        <v>8</v>
      </c>
      <c r="N20" s="93">
        <v>6</v>
      </c>
      <c r="O20" s="93">
        <f t="shared" si="0"/>
        <v>32.666666666666664</v>
      </c>
      <c r="P20" s="86">
        <v>9</v>
      </c>
    </row>
    <row r="21" spans="1:16" ht="12.75">
      <c r="A21" s="51">
        <v>260</v>
      </c>
      <c r="B21" s="91">
        <f>IF(ISTEXT(C21),COUNTIF(C$12:C21,"&lt;&gt;0"),"")</f>
        <v>10</v>
      </c>
      <c r="C21" s="92" t="str">
        <f>IF(VLOOKUP(A21,Команди!$A:$C,3,FALSE)=1,VLOOKUP(A21,Команди!$A:$C,2,FALSE),0)</f>
        <v>м.Шепетівка</v>
      </c>
      <c r="D21" s="93">
        <v>18</v>
      </c>
      <c r="E21" s="93">
        <v>12</v>
      </c>
      <c r="F21" s="93">
        <v>0</v>
      </c>
      <c r="G21" s="93">
        <v>3</v>
      </c>
      <c r="H21" s="93">
        <v>5</v>
      </c>
      <c r="I21" s="93">
        <v>8</v>
      </c>
      <c r="J21" s="93">
        <v>8</v>
      </c>
      <c r="K21" s="93">
        <v>7</v>
      </c>
      <c r="L21" s="93">
        <v>10</v>
      </c>
      <c r="M21" s="93">
        <v>11</v>
      </c>
      <c r="N21" s="93">
        <v>9</v>
      </c>
      <c r="O21" s="93">
        <f t="shared" si="0"/>
        <v>30.333333333333332</v>
      </c>
      <c r="P21" s="86">
        <v>10</v>
      </c>
    </row>
    <row r="22" spans="1:16" ht="12.75">
      <c r="A22" s="51">
        <v>120</v>
      </c>
      <c r="B22" s="87">
        <f>IF(ISTEXT(C22),COUNTIF(C$12:C22,"&lt;&gt;0"),"")</f>
        <v>11</v>
      </c>
      <c r="C22" s="88" t="str">
        <f>IF(VLOOKUP(A22,Команди!$A:$C,3,FALSE)=1,VLOOKUP(A22,Команди!$A:$C,2,FALSE),0)</f>
        <v>Полонський р-н</v>
      </c>
      <c r="D22" s="63">
        <v>15</v>
      </c>
      <c r="E22" s="63">
        <v>12</v>
      </c>
      <c r="F22" s="63">
        <v>0</v>
      </c>
      <c r="G22" s="63">
        <v>6</v>
      </c>
      <c r="H22" s="63">
        <v>6</v>
      </c>
      <c r="I22" s="63">
        <v>6</v>
      </c>
      <c r="J22" s="63">
        <v>3</v>
      </c>
      <c r="K22" s="63">
        <v>10</v>
      </c>
      <c r="L22" s="63">
        <v>12</v>
      </c>
      <c r="M22" s="63">
        <v>12</v>
      </c>
      <c r="N22" s="63">
        <v>7</v>
      </c>
      <c r="O22" s="63">
        <f t="shared" si="0"/>
        <v>29.666666666666668</v>
      </c>
      <c r="P22" s="86">
        <v>11</v>
      </c>
    </row>
    <row r="23" spans="1:16" ht="12.75">
      <c r="A23" s="51">
        <v>60</v>
      </c>
      <c r="B23" s="89">
        <f>IF(ISTEXT(C23),COUNTIF(C$12:C23,"&lt;&gt;0"),"")</f>
        <v>12</v>
      </c>
      <c r="C23" s="88" t="str">
        <f>IF(VLOOKUP(A23,Команди!$A:$C,3,FALSE)=1,VLOOKUP(A23,Команди!$A:$C,2,FALSE),0)</f>
        <v>Дунаєвецький р-н</v>
      </c>
      <c r="D23" s="63">
        <v>18</v>
      </c>
      <c r="E23" s="63">
        <v>12</v>
      </c>
      <c r="F23" s="63">
        <v>0</v>
      </c>
      <c r="G23" s="63">
        <v>3</v>
      </c>
      <c r="H23" s="63">
        <v>3</v>
      </c>
      <c r="I23" s="63">
        <v>6</v>
      </c>
      <c r="J23" s="63">
        <v>3</v>
      </c>
      <c r="K23" s="63">
        <v>10</v>
      </c>
      <c r="L23" s="63">
        <v>11</v>
      </c>
      <c r="M23" s="63">
        <v>0</v>
      </c>
      <c r="N23" s="63">
        <v>12</v>
      </c>
      <c r="O23" s="63">
        <f t="shared" si="0"/>
        <v>26</v>
      </c>
      <c r="P23" s="86">
        <v>12</v>
      </c>
    </row>
    <row r="24" spans="1:16" ht="12.75">
      <c r="A24" s="51">
        <v>110</v>
      </c>
      <c r="B24" s="87">
        <f>IF(ISTEXT(C24),COUNTIF(C$12:C24,"&lt;&gt;0"),"")</f>
        <v>13</v>
      </c>
      <c r="C24" s="88" t="str">
        <f>IF(VLOOKUP(A24,Команди!$A:$C,3,FALSE)=1,VLOOKUP(A24,Команди!$A:$C,2,FALSE),0)</f>
        <v>Новоушицький р-н</v>
      </c>
      <c r="D24" s="63">
        <v>11</v>
      </c>
      <c r="E24" s="63">
        <v>10</v>
      </c>
      <c r="F24" s="63">
        <v>0</v>
      </c>
      <c r="G24" s="63">
        <v>3</v>
      </c>
      <c r="H24" s="63">
        <v>4</v>
      </c>
      <c r="I24" s="63">
        <v>5</v>
      </c>
      <c r="J24" s="63">
        <v>4</v>
      </c>
      <c r="K24" s="63">
        <v>7</v>
      </c>
      <c r="L24" s="63">
        <v>11</v>
      </c>
      <c r="M24" s="63">
        <v>9</v>
      </c>
      <c r="N24" s="63">
        <v>8</v>
      </c>
      <c r="O24" s="63">
        <f t="shared" si="0"/>
        <v>24</v>
      </c>
      <c r="P24" s="86">
        <v>13</v>
      </c>
    </row>
    <row r="25" spans="1:16" ht="12.75">
      <c r="A25" s="51">
        <v>20</v>
      </c>
      <c r="B25" s="89">
        <f>IF(ISTEXT(C25),COUNTIF(C$12:C25,"&lt;&gt;0"),"")</f>
        <v>14</v>
      </c>
      <c r="C25" s="88" t="str">
        <f>IF(VLOOKUP(A25,Команди!$A:$C,3,FALSE)=1,VLOOKUP(A25,Команди!$A:$C,2,FALSE),0)</f>
        <v>Віньковецький р-н</v>
      </c>
      <c r="D25" s="63">
        <v>18</v>
      </c>
      <c r="E25" s="63">
        <v>12</v>
      </c>
      <c r="F25" s="63">
        <v>0</v>
      </c>
      <c r="G25" s="63">
        <v>3</v>
      </c>
      <c r="H25" s="63">
        <v>3</v>
      </c>
      <c r="I25" s="63">
        <v>6</v>
      </c>
      <c r="J25" s="63">
        <v>3</v>
      </c>
      <c r="K25" s="63">
        <v>6</v>
      </c>
      <c r="L25" s="63">
        <v>6</v>
      </c>
      <c r="M25" s="63">
        <v>6</v>
      </c>
      <c r="N25" s="63">
        <v>9</v>
      </c>
      <c r="O25" s="63">
        <f t="shared" si="0"/>
        <v>24</v>
      </c>
      <c r="P25" s="86">
        <v>13</v>
      </c>
    </row>
    <row r="26" spans="1:16" ht="12.75">
      <c r="A26" s="51">
        <v>240</v>
      </c>
      <c r="B26" s="87">
        <f>IF(ISTEXT(C26),COUNTIF(C$12:C26,"&lt;&gt;0"),"")</f>
        <v>15</v>
      </c>
      <c r="C26" s="88" t="str">
        <f>IF(VLOOKUP(A26,Команди!$A:$C,3,FALSE)=1,VLOOKUP(A26,Команди!$A:$C,2,FALSE),0)</f>
        <v>м.Старокостянтинів</v>
      </c>
      <c r="D26" s="63">
        <v>15</v>
      </c>
      <c r="E26" s="63">
        <v>9</v>
      </c>
      <c r="F26" s="63">
        <v>0</v>
      </c>
      <c r="G26" s="63">
        <v>6</v>
      </c>
      <c r="H26" s="63">
        <v>6</v>
      </c>
      <c r="I26" s="63">
        <v>6</v>
      </c>
      <c r="J26" s="63">
        <v>4</v>
      </c>
      <c r="K26" s="63">
        <v>5</v>
      </c>
      <c r="L26" s="63">
        <v>12</v>
      </c>
      <c r="M26" s="63">
        <v>0</v>
      </c>
      <c r="N26" s="63">
        <v>3</v>
      </c>
      <c r="O26" s="63">
        <f t="shared" si="0"/>
        <v>22</v>
      </c>
      <c r="P26" s="86">
        <v>15</v>
      </c>
    </row>
    <row r="27" spans="1:16" ht="12.75">
      <c r="A27" s="66">
        <v>10</v>
      </c>
      <c r="B27" s="87">
        <f>IF(ISTEXT(C27),COUNTIF(C$12:C27,"&lt;&gt;0"),"")</f>
        <v>16</v>
      </c>
      <c r="C27" s="90" t="str">
        <f>IF(VLOOKUP(A27,Команди!$A:$C,3,FALSE)=1,VLOOKUP(A27,Команди!$A:$C,2,FALSE),0)</f>
        <v>Білогірський р-н</v>
      </c>
      <c r="D27" s="67">
        <v>15</v>
      </c>
      <c r="E27" s="63">
        <v>9</v>
      </c>
      <c r="F27" s="63">
        <v>0</v>
      </c>
      <c r="G27" s="63">
        <v>3</v>
      </c>
      <c r="H27" s="63">
        <v>3</v>
      </c>
      <c r="I27" s="63">
        <v>3</v>
      </c>
      <c r="J27" s="63">
        <v>3</v>
      </c>
      <c r="K27" s="63">
        <v>6</v>
      </c>
      <c r="L27" s="63">
        <v>9</v>
      </c>
      <c r="M27" s="63">
        <v>0</v>
      </c>
      <c r="N27" s="63">
        <v>9</v>
      </c>
      <c r="O27" s="63">
        <f t="shared" si="0"/>
        <v>20</v>
      </c>
      <c r="P27" s="86">
        <v>16</v>
      </c>
    </row>
    <row r="28" spans="1:16" ht="13.5" thickBot="1">
      <c r="A28" s="51">
        <v>90</v>
      </c>
      <c r="B28" s="87">
        <f>IF(ISTEXT(C28),COUNTIF(C$12:C28,"&lt;&gt;0"),"")</f>
        <v>17</v>
      </c>
      <c r="C28" s="88" t="str">
        <f>IF(VLOOKUP(A28,Команди!$A:$C,3,FALSE)=1,VLOOKUP(A28,Команди!$A:$C,2,FALSE),0)</f>
        <v>Красилівський р-н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86" t="s">
        <v>74</v>
      </c>
    </row>
    <row r="29" spans="1:16" ht="12.75" hidden="1">
      <c r="A29" s="51">
        <v>70</v>
      </c>
      <c r="B29" s="46">
        <f>IF(ISTEXT(C29),COUNTIF(C$12:C29,"&lt;&gt;0"),"")</f>
      </c>
      <c r="C29" s="49">
        <f>IF(VLOOKUP(A29,Команди!$A:$C,3,FALSE)=1,VLOOKUP(A29,Команди!$A:$C,2,FALSE),0)</f>
        <v>0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50"/>
    </row>
    <row r="30" spans="1:16" ht="12.75" hidden="1">
      <c r="A30" s="51">
        <v>100</v>
      </c>
      <c r="B30" s="46">
        <f>IF(ISTEXT(C30),COUNTIF(C$12:C30,"&lt;&gt;0"),"")</f>
      </c>
      <c r="C30" s="49">
        <f>IF(VLOOKUP(A30,Команди!$A:$C,3,FALSE)=1,VLOOKUP(A30,Команди!$A:$C,2,FALSE),0)</f>
        <v>0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  <c r="P30" s="50"/>
    </row>
    <row r="31" spans="1:16" ht="12.75" hidden="1">
      <c r="A31" s="51">
        <v>80</v>
      </c>
      <c r="B31" s="46">
        <f>IF(ISTEXT(C31),COUNTIF(C$12:C31,"&lt;&gt;0"),"")</f>
      </c>
      <c r="C31" s="49">
        <f>IF(VLOOKUP(A31,Команди!$A:$C,3,FALSE)=1,VLOOKUP(A31,Команди!$A:$C,2,FALSE),0)</f>
        <v>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50"/>
    </row>
    <row r="32" spans="1:16" ht="12.75" hidden="1">
      <c r="A32" s="51">
        <v>130</v>
      </c>
      <c r="B32" s="46">
        <f>IF(ISTEXT(C32),COUNTIF(C$12:C32,"&lt;&gt;0"),"")</f>
      </c>
      <c r="C32" s="49">
        <f>IF(VLOOKUP(A32,Команди!$A:$C,3,FALSE)=1,VLOOKUP(A32,Команди!$A:$C,2,FALSE),0)</f>
        <v>0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  <c r="P32" s="50"/>
    </row>
    <row r="33" spans="1:16" ht="12.75" hidden="1">
      <c r="A33" s="51">
        <v>160</v>
      </c>
      <c r="B33" s="48">
        <f>IF(ISTEXT(C33),COUNTIF(C$12:C33,"&lt;&gt;0"),"")</f>
      </c>
      <c r="C33" s="49">
        <f>IF(VLOOKUP(A33,Команди!$A:$C,3,FALSE)=1,VLOOKUP(A33,Команди!$A:$C,2,FALSE),0)</f>
        <v>0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50"/>
    </row>
    <row r="34" spans="1:16" ht="12.75" hidden="1">
      <c r="A34" s="51">
        <v>30</v>
      </c>
      <c r="B34" s="46">
        <f>IF(ISTEXT(C34),COUNTIF(C$12:C34,"&lt;&gt;0"),"")</f>
      </c>
      <c r="C34" s="49">
        <f>IF(VLOOKUP(A34,Команди!$A:$C,3,FALSE)=1,VLOOKUP(A34,Команди!$A:$C,2,FALSE),0)</f>
        <v>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50"/>
    </row>
    <row r="35" spans="1:16" ht="12.75" hidden="1">
      <c r="A35" s="51">
        <v>40</v>
      </c>
      <c r="B35" s="48">
        <f>IF(ISTEXT(C35),COUNTIF(C$12:C35,"&lt;&gt;0"),"")</f>
      </c>
      <c r="C35" s="49">
        <f>IF(VLOOKUP(A35,Команди!$A:$C,3,FALSE)=1,VLOOKUP(A35,Команди!$A:$C,2,FALSE),0)</f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50"/>
    </row>
    <row r="36" spans="1:16" ht="12.75" hidden="1">
      <c r="A36" s="51">
        <v>150</v>
      </c>
      <c r="B36" s="46">
        <f>IF(ISTEXT(C36),COUNTIF(C$12:C36,"&lt;&gt;0"),"")</f>
      </c>
      <c r="C36" s="49">
        <f>IF(VLOOKUP(A36,Команди!$A:$C,3,FALSE)=1,VLOOKUP(A36,Команди!$A:$C,2,FALSE),0)</f>
        <v>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50"/>
    </row>
    <row r="37" spans="1:16" ht="12.75" hidden="1">
      <c r="A37" s="51">
        <v>200</v>
      </c>
      <c r="B37" s="48">
        <f>IF(ISTEXT(C37),COUNTIF(C$12:C37,"&lt;&gt;0"),"")</f>
      </c>
      <c r="C37" s="49">
        <f>IF(VLOOKUP(A37,Команди!$A:$C,3,FALSE)=1,VLOOKUP(A37,Команди!$A:$C,2,FALSE),0)</f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52"/>
    </row>
    <row r="38" spans="1:16" ht="13.5" hidden="1" thickBot="1">
      <c r="A38" s="51">
        <v>270</v>
      </c>
      <c r="B38" s="68">
        <f>IF(ISTEXT(C38),COUNTIF(C$12:C38,"&lt;&gt;0"),"")</f>
      </c>
      <c r="C38" s="69">
        <f>IF(VLOOKUP(A38,Команди!$A:$C,3,FALSE)=1,VLOOKUP(A38,Команди!$A:$C,2,FALSE),0)</f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52"/>
    </row>
    <row r="39" spans="2:16" ht="6" customHeight="1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2:7" ht="18" customHeight="1">
      <c r="B40" s="54"/>
      <c r="C40" s="55" t="s">
        <v>59</v>
      </c>
      <c r="D40" s="56"/>
      <c r="E40" s="56"/>
      <c r="F40" s="56"/>
      <c r="G40" s="57"/>
    </row>
    <row r="41" spans="2:7" ht="21.75" customHeight="1">
      <c r="B41" s="54"/>
      <c r="C41" s="58" t="str">
        <f>"Головний суддя: _____________ "&amp;Команди!C6</f>
        <v>Головний суддя: _____________ Гринчук В.В.</v>
      </c>
      <c r="D41" s="56"/>
      <c r="E41" s="56"/>
      <c r="F41" s="56"/>
      <c r="G41" s="57"/>
    </row>
    <row r="42" spans="2:7" ht="21.75" customHeight="1">
      <c r="B42" s="44"/>
      <c r="C42" s="59" t="str">
        <f>"Головний секретар: _____________ "&amp;Команди!C7</f>
        <v>Головний секретар: _____________ Кіретова І.О.</v>
      </c>
      <c r="D42" s="44"/>
      <c r="E42" s="44"/>
      <c r="F42" s="44"/>
      <c r="G42" s="44"/>
    </row>
  </sheetData>
  <sheetProtection/>
  <mergeCells count="12">
    <mergeCell ref="I9:K9"/>
    <mergeCell ref="L9:N9"/>
    <mergeCell ref="B1:P1"/>
    <mergeCell ref="B2:P2"/>
    <mergeCell ref="B4:P4"/>
    <mergeCell ref="B6:P6"/>
    <mergeCell ref="A10:A11"/>
    <mergeCell ref="B9:B11"/>
    <mergeCell ref="C9:C11"/>
    <mergeCell ref="O9:O11"/>
    <mergeCell ref="P9:P11"/>
    <mergeCell ref="D9:H9"/>
  </mergeCells>
  <printOptions horizontalCentered="1"/>
  <pageMargins left="0.1968503937007874" right="0.1968503937007874" top="0.984251968503937" bottom="0.1968503937007874" header="0.1968503937007874" footer="0.3937007874015748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SheetLayoutView="100" zoomScalePageLayoutView="0" workbookViewId="0" topLeftCell="A16">
      <selection activeCell="E26" sqref="E26"/>
    </sheetView>
  </sheetViews>
  <sheetFormatPr defaultColWidth="9.140625" defaultRowHeight="12.75"/>
  <cols>
    <col min="1" max="1" width="5.7109375" style="0" customWidth="1"/>
    <col min="2" max="2" width="3.8515625" style="0" customWidth="1"/>
    <col min="3" max="3" width="24.57421875" style="0" customWidth="1"/>
    <col min="4" max="4" width="15.421875" style="0" customWidth="1"/>
    <col min="5" max="5" width="10.421875" style="0" customWidth="1"/>
    <col min="6" max="6" width="15.421875" style="0" customWidth="1"/>
    <col min="7" max="7" width="8.7109375" style="0" customWidth="1"/>
  </cols>
  <sheetData>
    <row r="1" spans="2:9" ht="12.75">
      <c r="B1" s="114" t="str">
        <f>Команди!C1</f>
        <v>Департамент освіти і науки Хмельницької обласної державної адміністрації</v>
      </c>
      <c r="C1" s="114"/>
      <c r="D1" s="114"/>
      <c r="E1" s="114"/>
      <c r="F1" s="114"/>
      <c r="G1" s="114"/>
      <c r="I1" s="21">
        <v>0.00011574074074074073</v>
      </c>
    </row>
    <row r="2" spans="2:7" ht="12.75">
      <c r="B2" s="117" t="str">
        <f>Команди!C2</f>
        <v>ХМЕЛЬНИЦЬКИЙ ОБЛАСНИЙ ЦЕНТР ТУРИЗМУ І КРАЄЗНАВСТВА УЧНІВСЬКОЇ МОЛОДІ</v>
      </c>
      <c r="C2" s="117"/>
      <c r="D2" s="117"/>
      <c r="E2" s="117"/>
      <c r="F2" s="117"/>
      <c r="G2" s="117"/>
    </row>
    <row r="3" spans="2:7" ht="5.25" customHeight="1">
      <c r="B3" s="9"/>
      <c r="C3" s="9"/>
      <c r="D3" s="9"/>
      <c r="E3" s="9"/>
      <c r="F3" s="9"/>
      <c r="G3" s="10"/>
    </row>
    <row r="4" spans="2:7" ht="22.5" customHeight="1">
      <c r="B4" s="115" t="str">
        <f>Команди!C3</f>
        <v>Чемпіонат області серед працівників закладів освіти з пішохідного туризму "Листопад-2015"</v>
      </c>
      <c r="C4" s="115"/>
      <c r="D4" s="115"/>
      <c r="E4" s="115"/>
      <c r="F4" s="115"/>
      <c r="G4" s="115"/>
    </row>
    <row r="5" spans="2:7" ht="12.75">
      <c r="B5" s="10"/>
      <c r="C5" s="10"/>
      <c r="D5" s="10"/>
      <c r="E5" s="10"/>
      <c r="F5" s="10"/>
      <c r="G5" s="10"/>
    </row>
    <row r="6" spans="2:7" ht="12.75">
      <c r="B6" s="116" t="s">
        <v>50</v>
      </c>
      <c r="C6" s="116"/>
      <c r="D6" s="116"/>
      <c r="E6" s="116"/>
      <c r="F6" s="116"/>
      <c r="G6" s="116"/>
    </row>
    <row r="7" spans="2:7" ht="12.75">
      <c r="B7" s="10"/>
      <c r="C7" s="10"/>
      <c r="D7" s="10"/>
      <c r="E7" s="10"/>
      <c r="F7" s="10"/>
      <c r="G7" s="10"/>
    </row>
    <row r="8" spans="2:7" ht="12" customHeight="1" thickBot="1">
      <c r="B8" s="75" t="s">
        <v>60</v>
      </c>
      <c r="G8" s="20" t="str">
        <f>Команди!C4</f>
        <v>м.Старокостянтинів Хмельницької обл.</v>
      </c>
    </row>
    <row r="9" spans="1:8" ht="27.75" customHeight="1" thickBot="1">
      <c r="A9" s="19" t="s">
        <v>9</v>
      </c>
      <c r="B9" s="1" t="s">
        <v>0</v>
      </c>
      <c r="C9" s="2" t="s">
        <v>1</v>
      </c>
      <c r="D9" s="1" t="s">
        <v>4</v>
      </c>
      <c r="E9" s="1" t="s">
        <v>12</v>
      </c>
      <c r="F9" s="1" t="s">
        <v>3</v>
      </c>
      <c r="G9" s="1" t="s">
        <v>2</v>
      </c>
      <c r="H9" s="5"/>
    </row>
    <row r="10" spans="1:7" ht="21" customHeight="1">
      <c r="A10" s="31">
        <v>190</v>
      </c>
      <c r="B10" s="25">
        <f>IF(ISTEXT(C10),COUNTIF(C$10:C10,"&lt;&gt;0"),"")</f>
        <v>1</v>
      </c>
      <c r="C10" s="3" t="str">
        <f>IF(VLOOKUP(A10,Команди!$A:$C,3,FALSE)=1,VLOOKUP(A10,Команди!$A:$C,2,FALSE),0)</f>
        <v>Шепетівський р-н</v>
      </c>
      <c r="D10" s="33">
        <v>0.002777777777777778</v>
      </c>
      <c r="E10" s="26"/>
      <c r="F10" s="33">
        <f>D10+E10*$I$1</f>
        <v>0.002777777777777778</v>
      </c>
      <c r="G10" s="6">
        <v>1</v>
      </c>
    </row>
    <row r="11" spans="1:7" ht="21" customHeight="1">
      <c r="A11" s="31">
        <v>230</v>
      </c>
      <c r="B11" s="27">
        <f>IF(ISTEXT(C11),COUNTIF(C$10:C11,"&lt;&gt;0"),"")</f>
        <v>2</v>
      </c>
      <c r="C11" s="3" t="str">
        <f>IF(VLOOKUP(A11,Команди!$A:$C,3,FALSE)=1,VLOOKUP(A11,Команди!$A:$C,2,FALSE),0)</f>
        <v>м.Славута</v>
      </c>
      <c r="D11" s="33">
        <v>0.004861111111111111</v>
      </c>
      <c r="E11" s="26"/>
      <c r="F11" s="33">
        <f>D11+E11*$I$1</f>
        <v>0.004861111111111111</v>
      </c>
      <c r="G11" s="7">
        <v>2</v>
      </c>
    </row>
    <row r="12" spans="1:7" ht="21" customHeight="1">
      <c r="A12" s="31">
        <v>110</v>
      </c>
      <c r="B12" s="25">
        <f>IF(ISTEXT(C12),COUNTIF(C$10:C12,"&lt;&gt;0"),"")</f>
        <v>3</v>
      </c>
      <c r="C12" s="3" t="str">
        <f>IF(VLOOKUP(A12,Команди!$A:$C,3,FALSE)=1,VLOOKUP(A12,Команди!$A:$C,2,FALSE),0)</f>
        <v>Новоушицький р-н</v>
      </c>
      <c r="D12" s="33">
        <v>0.005555555555555556</v>
      </c>
      <c r="E12" s="26"/>
      <c r="F12" s="33">
        <f>D12+E12*$I$1</f>
        <v>0.005555555555555556</v>
      </c>
      <c r="G12" s="7">
        <v>3</v>
      </c>
    </row>
    <row r="13" spans="1:7" ht="21" customHeight="1">
      <c r="A13" s="32">
        <v>250</v>
      </c>
      <c r="B13" s="27">
        <f>IF(ISTEXT(C13),COUNTIF(C$10:C13,"&lt;&gt;0"),"")</f>
        <v>4</v>
      </c>
      <c r="C13" s="3" t="str">
        <f>IF(VLOOKUP(A13,Команди!$A:$C,3,FALSE)=1,VLOOKUP(A13,Команди!$A:$C,2,FALSE),0)</f>
        <v>м.Хмельницький</v>
      </c>
      <c r="D13" s="33">
        <v>0.005555555555555556</v>
      </c>
      <c r="E13" s="26"/>
      <c r="F13" s="33">
        <f>D13+E13*$I$1</f>
        <v>0.005555555555555556</v>
      </c>
      <c r="G13" s="7">
        <v>3</v>
      </c>
    </row>
    <row r="14" spans="1:7" ht="21" customHeight="1">
      <c r="A14" s="32">
        <v>10</v>
      </c>
      <c r="B14" s="25">
        <f>IF(ISTEXT(C14),COUNTIF(C$10:C14,"&lt;&gt;0"),"")</f>
        <v>5</v>
      </c>
      <c r="C14" s="3" t="str">
        <f>IF(VLOOKUP(A14,Команди!$A:$C,3,FALSE)=1,VLOOKUP(A14,Команди!$A:$C,2,FALSE),0)</f>
        <v>Білогірський р-н</v>
      </c>
      <c r="D14" s="33">
        <v>0.005555555555555556</v>
      </c>
      <c r="E14" s="26"/>
      <c r="F14" s="33">
        <f>D14+E14*$I$1</f>
        <v>0.005555555555555556</v>
      </c>
      <c r="G14" s="7">
        <v>3</v>
      </c>
    </row>
    <row r="15" spans="1:7" ht="21" customHeight="1">
      <c r="A15" s="32">
        <v>140</v>
      </c>
      <c r="B15" s="27">
        <f>IF(ISTEXT(C15),COUNTIF(C$10:C15,"&lt;&gt;0"),"")</f>
        <v>6</v>
      </c>
      <c r="C15" s="3" t="str">
        <f>IF(VLOOKUP(A15,Команди!$A:$C,3,FALSE)=1,VLOOKUP(A15,Команди!$A:$C,2,FALSE),0)</f>
        <v>Старокостянтин. р-н</v>
      </c>
      <c r="D15" s="33">
        <v>0.006944444444444444</v>
      </c>
      <c r="E15" s="26"/>
      <c r="F15" s="33">
        <f>D15+E15*$I$1</f>
        <v>0.006944444444444444</v>
      </c>
      <c r="G15" s="7">
        <v>6</v>
      </c>
    </row>
    <row r="16" spans="1:7" ht="21" customHeight="1">
      <c r="A16" s="32">
        <v>120</v>
      </c>
      <c r="B16" s="36">
        <f>IF(ISTEXT(C16),COUNTIF(C$10:C16,"&lt;&gt;0"),"")</f>
        <v>7</v>
      </c>
      <c r="C16" s="37" t="str">
        <f>IF(VLOOKUP(A16,Команди!$A:$C,3,FALSE)=1,VLOOKUP(A16,Команди!$A:$C,2,FALSE),0)</f>
        <v>Полонський р-н</v>
      </c>
      <c r="D16" s="38">
        <v>0.008333333333333333</v>
      </c>
      <c r="E16" s="39"/>
      <c r="F16" s="33">
        <f>D16+E16*$I$1</f>
        <v>0.008333333333333333</v>
      </c>
      <c r="G16" s="40">
        <v>7</v>
      </c>
    </row>
    <row r="17" spans="1:7" ht="21" customHeight="1">
      <c r="A17" s="32">
        <v>20</v>
      </c>
      <c r="B17" s="27">
        <f>IF(ISTEXT(C17),COUNTIF(C$10:C17,"&lt;&gt;0"),"")</f>
        <v>8</v>
      </c>
      <c r="C17" s="3" t="str">
        <f>IF(VLOOKUP(A17,Команди!$A:$C,3,FALSE)=1,VLOOKUP(A17,Команди!$A:$C,2,FALSE),0)</f>
        <v>Віньковецький р-н</v>
      </c>
      <c r="D17" s="33">
        <v>0.008333333333333333</v>
      </c>
      <c r="E17" s="26"/>
      <c r="F17" s="33">
        <f>D17+E17*$I$1</f>
        <v>0.008333333333333333</v>
      </c>
      <c r="G17" s="7">
        <v>7</v>
      </c>
    </row>
    <row r="18" spans="1:7" ht="21" customHeight="1">
      <c r="A18" s="32">
        <v>220</v>
      </c>
      <c r="B18" s="36">
        <f>IF(ISTEXT(C18),COUNTIF(C$10:C18,"&lt;&gt;0"),"")</f>
        <v>9</v>
      </c>
      <c r="C18" s="37" t="str">
        <f>IF(VLOOKUP(A18,Команди!$A:$C,3,FALSE)=1,VLOOKUP(A18,Команди!$A:$C,2,FALSE),0)</f>
        <v>м.Нетішин</v>
      </c>
      <c r="D18" s="38">
        <v>0.009027777777777779</v>
      </c>
      <c r="E18" s="39"/>
      <c r="F18" s="38">
        <f>D18+E18*$I$1</f>
        <v>0.009027777777777779</v>
      </c>
      <c r="G18" s="40">
        <v>9</v>
      </c>
    </row>
    <row r="19" spans="1:7" ht="21" customHeight="1">
      <c r="A19" s="32">
        <v>60</v>
      </c>
      <c r="B19" s="27">
        <f>IF(ISTEXT(C19),COUNTIF(C$10:C19,"&lt;&gt;0"),"")</f>
        <v>10</v>
      </c>
      <c r="C19" s="3" t="str">
        <f>IF(VLOOKUP(A19,Команди!$A:$C,3,FALSE)=1,VLOOKUP(A19,Команди!$A:$C,2,FALSE),0)</f>
        <v>Дунаєвецький р-н</v>
      </c>
      <c r="D19" s="33">
        <v>0.009722222222222222</v>
      </c>
      <c r="E19" s="26"/>
      <c r="F19" s="33">
        <f>D19+E19*$I$1</f>
        <v>0.009722222222222222</v>
      </c>
      <c r="G19" s="7">
        <v>10</v>
      </c>
    </row>
    <row r="20" spans="1:7" ht="21" customHeight="1">
      <c r="A20" s="32">
        <v>260</v>
      </c>
      <c r="B20" s="36">
        <f>IF(ISTEXT(C20),COUNTIF(C$10:C20,"&lt;&gt;0"),"")</f>
        <v>11</v>
      </c>
      <c r="C20" s="37" t="str">
        <f>IF(VLOOKUP(A20,Команди!$A:$C,3,FALSE)=1,VLOOKUP(A20,Команди!$A:$C,2,FALSE),0)</f>
        <v>м.Шепетівка</v>
      </c>
      <c r="D20" s="38">
        <v>0.011111111111111112</v>
      </c>
      <c r="E20" s="39"/>
      <c r="F20" s="38">
        <f>D20+E20*$I$1</f>
        <v>0.011111111111111112</v>
      </c>
      <c r="G20" s="40">
        <v>11</v>
      </c>
    </row>
    <row r="21" spans="1:7" ht="21" customHeight="1">
      <c r="A21" s="32">
        <v>240</v>
      </c>
      <c r="B21" s="27">
        <f>IF(ISTEXT(C21),COUNTIF(C$10:C21,"&lt;&gt;0"),"")</f>
        <v>12</v>
      </c>
      <c r="C21" s="3" t="str">
        <f>IF(VLOOKUP(A21,Команди!$A:$C,3,FALSE)=1,VLOOKUP(A21,Команди!$A:$C,2,FALSE),0)</f>
        <v>м.Старокостянтинів</v>
      </c>
      <c r="D21" s="33">
        <v>0.012499999999999999</v>
      </c>
      <c r="E21" s="26"/>
      <c r="F21" s="33">
        <f>D21+E21*$I$1</f>
        <v>0.012499999999999999</v>
      </c>
      <c r="G21" s="7">
        <v>12</v>
      </c>
    </row>
    <row r="22" spans="1:7" ht="21" customHeight="1">
      <c r="A22" s="32">
        <v>90</v>
      </c>
      <c r="B22" s="25">
        <f>IF(ISTEXT(C22),COUNTIF(C$10:C22,"&lt;&gt;0"),"")</f>
        <v>13</v>
      </c>
      <c r="C22" s="3" t="str">
        <f>IF(VLOOKUP(A22,Команди!$A:$C,3,FALSE)=1,VLOOKUP(A22,Команди!$A:$C,2,FALSE),0)</f>
        <v>Красилівський р-н</v>
      </c>
      <c r="D22" s="33">
        <v>0.012499999999999999</v>
      </c>
      <c r="E22" s="26"/>
      <c r="F22" s="33">
        <f>D22+E22*$I$1</f>
        <v>0.012499999999999999</v>
      </c>
      <c r="G22" s="7">
        <v>12</v>
      </c>
    </row>
    <row r="23" spans="1:7" ht="21" customHeight="1">
      <c r="A23" s="32">
        <v>210</v>
      </c>
      <c r="B23" s="41">
        <f>IF(ISTEXT(C23),COUNTIF(C$10:C23,"&lt;&gt;0"),"")</f>
        <v>14</v>
      </c>
      <c r="C23" s="37" t="str">
        <f>IF(VLOOKUP(A23,Команди!$A:$C,3,FALSE)=1,VLOOKUP(A23,Команди!$A:$C,2,FALSE),0)</f>
        <v>м.Кам.-Подільський</v>
      </c>
      <c r="D23" s="38">
        <v>0.013194444444444444</v>
      </c>
      <c r="E23" s="39"/>
      <c r="F23" s="38">
        <f>D23+E23*$I$1</f>
        <v>0.013194444444444444</v>
      </c>
      <c r="G23" s="40">
        <v>14</v>
      </c>
    </row>
    <row r="24" spans="1:7" ht="21" customHeight="1">
      <c r="A24" s="32">
        <v>180</v>
      </c>
      <c r="B24" s="25">
        <f>IF(ISTEXT(C24),COUNTIF(C$10:C24,"&lt;&gt;0"),"")</f>
        <v>15</v>
      </c>
      <c r="C24" s="3" t="str">
        <f>IF(VLOOKUP(A24,Команди!$A:$C,3,FALSE)=1,VLOOKUP(A24,Команди!$A:$C,2,FALSE),0)</f>
        <v>Чемеровецький р-н</v>
      </c>
      <c r="D24" s="33">
        <v>0.02013888888888889</v>
      </c>
      <c r="E24" s="26"/>
      <c r="F24" s="33">
        <f>D24+E24*$I$1</f>
        <v>0.02013888888888889</v>
      </c>
      <c r="G24" s="7">
        <v>15</v>
      </c>
    </row>
    <row r="25" spans="1:7" ht="21" customHeight="1">
      <c r="A25" s="32">
        <v>170</v>
      </c>
      <c r="B25" s="25">
        <f>IF(ISTEXT(C25),COUNTIF(C$10:C25,"&lt;&gt;0"),"")</f>
        <v>16</v>
      </c>
      <c r="C25" s="3" t="str">
        <f>IF(VLOOKUP(A25,Команди!$A:$C,3,FALSE)=1,VLOOKUP(A25,Команди!$A:$C,2,FALSE),0)</f>
        <v>Хмельницький р-н</v>
      </c>
      <c r="D25" s="33">
        <v>0.022222222222222223</v>
      </c>
      <c r="E25" s="26"/>
      <c r="F25" s="33">
        <f>D25+E25*$I$1</f>
        <v>0.022222222222222223</v>
      </c>
      <c r="G25" s="7">
        <v>16</v>
      </c>
    </row>
    <row r="26" spans="1:7" ht="21" customHeight="1" thickBot="1">
      <c r="A26" s="32">
        <v>50</v>
      </c>
      <c r="B26" s="25">
        <f>IF(ISTEXT(C26),COUNTIF(C$10:C26,"&lt;&gt;0"),"")</f>
        <v>17</v>
      </c>
      <c r="C26" s="3" t="str">
        <f>IF(VLOOKUP(A26,Команди!$A:$C,3,FALSE)=1,VLOOKUP(A26,Команди!$A:$C,2,FALSE),0)</f>
        <v>Деражнянський р-н</v>
      </c>
      <c r="D26" s="33">
        <v>0.0375</v>
      </c>
      <c r="E26" s="26"/>
      <c r="F26" s="33">
        <f>D26+E26*$I$1</f>
        <v>0.0375</v>
      </c>
      <c r="G26" s="7">
        <v>17</v>
      </c>
    </row>
    <row r="27" spans="1:7" ht="21" customHeight="1" hidden="1">
      <c r="A27" s="32">
        <v>160</v>
      </c>
      <c r="B27" s="36">
        <f>IF(ISTEXT(C27),COUNTIF(C$10:C27,"&lt;&gt;0"),"")</f>
      </c>
      <c r="C27" s="37">
        <f>IF(VLOOKUP(A27,Команди!$A:$C,3,FALSE)=1,VLOOKUP(A27,Команди!$A:$C,2,FALSE),0)</f>
        <v>0</v>
      </c>
      <c r="D27" s="38"/>
      <c r="E27" s="39"/>
      <c r="F27" s="38">
        <f>D27+E27*$I$1</f>
        <v>0</v>
      </c>
      <c r="G27" s="40"/>
    </row>
    <row r="28" spans="1:7" ht="21.75" customHeight="1" hidden="1">
      <c r="A28" s="35">
        <v>80</v>
      </c>
      <c r="B28" s="25">
        <f>IF(ISTEXT(C28),COUNTIF(C$10:C28,"&lt;&gt;0"),"")</f>
      </c>
      <c r="C28" s="18">
        <f>IF(VLOOKUP(A28,Команди!$A:$C,3,FALSE)=1,VLOOKUP(A28,Команди!$A:$C,2,FALSE),0)</f>
        <v>0</v>
      </c>
      <c r="D28" s="33"/>
      <c r="E28" s="26"/>
      <c r="F28" s="33">
        <f>D28+E28*$I$1</f>
        <v>0</v>
      </c>
      <c r="G28" s="7"/>
    </row>
    <row r="29" spans="1:7" ht="21" customHeight="1" hidden="1">
      <c r="A29" s="32">
        <v>100</v>
      </c>
      <c r="B29" s="25">
        <f>IF(ISTEXT(C29),COUNTIF(C$10:C29,"&lt;&gt;0"),"")</f>
      </c>
      <c r="C29" s="3">
        <f>IF(VLOOKUP(A29,Команди!$A:$C,3,FALSE)=1,VLOOKUP(A29,Команди!$A:$C,2,FALSE),0)</f>
        <v>0</v>
      </c>
      <c r="D29" s="33"/>
      <c r="E29" s="26"/>
      <c r="F29" s="33">
        <f>D29+E29*$I$1</f>
        <v>0</v>
      </c>
      <c r="G29" s="7"/>
    </row>
    <row r="30" spans="1:7" ht="21" customHeight="1" hidden="1">
      <c r="A30" s="32">
        <v>70</v>
      </c>
      <c r="B30" s="25">
        <f>IF(ISTEXT(C30),COUNTIF(C$10:C30,"&lt;&gt;0"),"")</f>
      </c>
      <c r="C30" s="3">
        <f>IF(VLOOKUP(A30,Команди!$A:$C,3,FALSE)=1,VLOOKUP(A30,Команди!$A:$C,2,FALSE),0)</f>
        <v>0</v>
      </c>
      <c r="D30" s="33"/>
      <c r="E30" s="26"/>
      <c r="F30" s="33">
        <f>D30+E30*$I$1</f>
        <v>0</v>
      </c>
      <c r="G30" s="7"/>
    </row>
    <row r="31" spans="1:7" ht="21" customHeight="1" hidden="1">
      <c r="A31" s="32">
        <v>130</v>
      </c>
      <c r="B31" s="27">
        <f>IF(ISTEXT(C31),COUNTIF(C$10:C31,"&lt;&gt;0"),"")</f>
      </c>
      <c r="C31" s="3">
        <f>IF(VLOOKUP(A31,Команди!$A:$C,3,FALSE)=1,VLOOKUP(A31,Команди!$A:$C,2,FALSE),0)</f>
        <v>0</v>
      </c>
      <c r="D31" s="33"/>
      <c r="E31" s="26"/>
      <c r="F31" s="33">
        <f>D31+E31*$I$1</f>
        <v>0</v>
      </c>
      <c r="G31" s="7"/>
    </row>
    <row r="32" spans="1:7" ht="21" customHeight="1" hidden="1">
      <c r="A32" s="32">
        <v>30</v>
      </c>
      <c r="B32" s="25">
        <f>IF(ISTEXT(C32),COUNTIF(C$10:C32,"&lt;&gt;0"),"")</f>
      </c>
      <c r="C32" s="3">
        <f>IF(VLOOKUP(A32,Команди!$A:$C,3,FALSE)=1,VLOOKUP(A32,Команди!$A:$C,2,FALSE),0)</f>
        <v>0</v>
      </c>
      <c r="D32" s="33"/>
      <c r="E32" s="26"/>
      <c r="F32" s="33">
        <f>D32+E32*$I$1</f>
        <v>0</v>
      </c>
      <c r="G32" s="7"/>
    </row>
    <row r="33" spans="1:7" ht="21" customHeight="1" hidden="1">
      <c r="A33" s="32">
        <v>40</v>
      </c>
      <c r="B33" s="27">
        <f>IF(ISTEXT(C33),COUNTIF(C$10:C33,"&lt;&gt;0"),"")</f>
      </c>
      <c r="C33" s="3">
        <f>IF(VLOOKUP(A33,Команди!$A:$C,3,FALSE)=1,VLOOKUP(A33,Команди!$A:$C,2,FALSE),0)</f>
        <v>0</v>
      </c>
      <c r="D33" s="33"/>
      <c r="E33" s="26"/>
      <c r="F33" s="33">
        <f>D33+E33*$I$1</f>
        <v>0</v>
      </c>
      <c r="G33" s="7"/>
    </row>
    <row r="34" spans="1:7" ht="21" customHeight="1" hidden="1">
      <c r="A34" s="32">
        <v>150</v>
      </c>
      <c r="B34" s="25">
        <f>IF(ISTEXT(C34),COUNTIF(C$10:C34,"&lt;&gt;0"),"")</f>
      </c>
      <c r="C34" s="3">
        <f>IF(VLOOKUP(A34,Команди!$A:$C,3,FALSE)=1,VLOOKUP(A34,Команди!$A:$C,2,FALSE),0)</f>
        <v>0</v>
      </c>
      <c r="D34" s="33"/>
      <c r="E34" s="26"/>
      <c r="F34" s="33">
        <f>D34+E34*$I$1</f>
        <v>0</v>
      </c>
      <c r="G34" s="7"/>
    </row>
    <row r="35" spans="1:7" ht="21" customHeight="1" hidden="1">
      <c r="A35" s="32">
        <v>200</v>
      </c>
      <c r="B35" s="27">
        <f>IF(ISTEXT(C35),COUNTIF(C$10:C35,"&lt;&gt;0"),"")</f>
      </c>
      <c r="C35" s="3">
        <f>IF(VLOOKUP(A35,Команди!$A:$C,3,FALSE)=1,VLOOKUP(A35,Команди!$A:$C,2,FALSE),0)</f>
        <v>0</v>
      </c>
      <c r="D35" s="33"/>
      <c r="E35" s="26"/>
      <c r="F35" s="33">
        <f>D35+E35*$I$1</f>
        <v>0</v>
      </c>
      <c r="G35" s="28"/>
    </row>
    <row r="36" spans="1:7" ht="21" customHeight="1" hidden="1" thickBot="1">
      <c r="A36" s="32">
        <v>270</v>
      </c>
      <c r="B36" s="29">
        <f>IF(ISTEXT(C36),COUNTIF(C$10:C36,"&lt;&gt;0"),"")</f>
      </c>
      <c r="C36" s="4">
        <f>IF(VLOOKUP(A36,Команди!$A:$C,3,FALSE)=1,VLOOKUP(A36,Команди!$A:$C,2,FALSE),0)</f>
        <v>0</v>
      </c>
      <c r="D36" s="33"/>
      <c r="E36" s="30"/>
      <c r="F36" s="33">
        <f>D36+E36*$I$1</f>
        <v>0</v>
      </c>
      <c r="G36" s="8"/>
    </row>
    <row r="37" spans="2:7" ht="6.75" customHeight="1">
      <c r="B37" s="24"/>
      <c r="C37" s="24"/>
      <c r="D37" s="24"/>
      <c r="E37" s="24"/>
      <c r="F37" s="24"/>
      <c r="G37" s="24"/>
    </row>
    <row r="38" spans="2:7" ht="21.75" customHeight="1">
      <c r="B38" s="11"/>
      <c r="C38" s="81" t="s">
        <v>61</v>
      </c>
      <c r="D38" s="12"/>
      <c r="E38" s="12"/>
      <c r="F38" s="12"/>
      <c r="G38" s="13"/>
    </row>
    <row r="39" spans="2:7" ht="21.75" customHeight="1">
      <c r="B39" s="11"/>
      <c r="C39" s="22" t="str">
        <f>"Головний суддя: _____________ "&amp;Команди!C6</f>
        <v>Головний суддя: _____________ Гринчук В.В.</v>
      </c>
      <c r="D39" s="12"/>
      <c r="E39" s="12"/>
      <c r="F39" s="12"/>
      <c r="G39" s="13"/>
    </row>
    <row r="40" spans="2:7" ht="21.75" customHeight="1">
      <c r="B40" s="10"/>
      <c r="C40" s="23" t="str">
        <f>"Головний секретар: _____________ "&amp;Команди!C7</f>
        <v>Головний секретар: _____________ Кіретова І.О.</v>
      </c>
      <c r="D40" s="10"/>
      <c r="E40" s="10"/>
      <c r="F40" s="10"/>
      <c r="G40" s="10"/>
    </row>
  </sheetData>
  <sheetProtection/>
  <mergeCells count="4">
    <mergeCell ref="B1:G1"/>
    <mergeCell ref="B4:G4"/>
    <mergeCell ref="B6:G6"/>
    <mergeCell ref="B2:G2"/>
  </mergeCells>
  <printOptions horizontalCentered="1"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106" zoomScaleSheetLayoutView="106" zoomScalePageLayoutView="0" workbookViewId="0" topLeftCell="B4">
      <selection activeCell="A1" sqref="A1:A16384"/>
    </sheetView>
  </sheetViews>
  <sheetFormatPr defaultColWidth="9.140625" defaultRowHeight="12.75"/>
  <cols>
    <col min="1" max="1" width="5.7109375" style="0" hidden="1" customWidth="1"/>
    <col min="2" max="2" width="3.8515625" style="0" customWidth="1"/>
    <col min="3" max="3" width="24.57421875" style="0" customWidth="1"/>
    <col min="4" max="4" width="15.8515625" style="0" customWidth="1"/>
    <col min="5" max="5" width="10.421875" style="0" customWidth="1"/>
    <col min="6" max="6" width="12.421875" style="0" customWidth="1"/>
    <col min="7" max="7" width="8.7109375" style="0" customWidth="1"/>
  </cols>
  <sheetData>
    <row r="1" spans="2:9" ht="12.75">
      <c r="B1" s="114" t="str">
        <f>Команди!C1</f>
        <v>Департамент освіти і науки Хмельницької обласної державної адміністрації</v>
      </c>
      <c r="C1" s="114"/>
      <c r="D1" s="114"/>
      <c r="E1" s="114"/>
      <c r="F1" s="114"/>
      <c r="G1" s="114"/>
      <c r="I1" s="21">
        <v>0.00011574074074074073</v>
      </c>
    </row>
    <row r="2" spans="2:7" ht="12.75">
      <c r="B2" s="117" t="str">
        <f>Команди!C2</f>
        <v>ХМЕЛЬНИЦЬКИЙ ОБЛАСНИЙ ЦЕНТР ТУРИЗМУ І КРАЄЗНАВСТВА УЧНІВСЬКОЇ МОЛОДІ</v>
      </c>
      <c r="C2" s="117"/>
      <c r="D2" s="117"/>
      <c r="E2" s="117"/>
      <c r="F2" s="117"/>
      <c r="G2" s="117"/>
    </row>
    <row r="3" spans="2:7" ht="5.25" customHeight="1">
      <c r="B3" s="9"/>
      <c r="C3" s="9"/>
      <c r="D3" s="9"/>
      <c r="E3" s="9"/>
      <c r="F3" s="9"/>
      <c r="G3" s="10"/>
    </row>
    <row r="4" spans="2:7" ht="22.5" customHeight="1">
      <c r="B4" s="115" t="str">
        <f>Команди!C3</f>
        <v>Чемпіонат області серед працівників закладів освіти з пішохідного туризму "Листопад-2015"</v>
      </c>
      <c r="C4" s="115"/>
      <c r="D4" s="115"/>
      <c r="E4" s="115"/>
      <c r="F4" s="115"/>
      <c r="G4" s="115"/>
    </row>
    <row r="5" spans="2:7" ht="12.75">
      <c r="B5" s="10"/>
      <c r="C5" s="10"/>
      <c r="D5" s="10"/>
      <c r="E5" s="10"/>
      <c r="F5" s="10"/>
      <c r="G5" s="10"/>
    </row>
    <row r="6" spans="2:7" ht="12.75">
      <c r="B6" s="116" t="s">
        <v>49</v>
      </c>
      <c r="C6" s="116"/>
      <c r="D6" s="116"/>
      <c r="E6" s="116"/>
      <c r="F6" s="116"/>
      <c r="G6" s="116"/>
    </row>
    <row r="7" spans="2:7" ht="12.75">
      <c r="B7" s="10"/>
      <c r="C7" s="10"/>
      <c r="D7" s="10"/>
      <c r="E7" s="10"/>
      <c r="F7" s="10"/>
      <c r="G7" s="10"/>
    </row>
    <row r="8" spans="2:7" ht="12" customHeight="1" thickBot="1">
      <c r="B8" s="75" t="s">
        <v>62</v>
      </c>
      <c r="G8" s="20" t="str">
        <f>Команди!C4</f>
        <v>м.Старокостянтинів Хмельницької обл.</v>
      </c>
    </row>
    <row r="9" spans="1:8" ht="27.75" customHeight="1" thickBot="1">
      <c r="A9" s="19" t="s">
        <v>9</v>
      </c>
      <c r="B9" s="1" t="s">
        <v>0</v>
      </c>
      <c r="C9" s="2" t="s">
        <v>1</v>
      </c>
      <c r="D9" s="1" t="s">
        <v>43</v>
      </c>
      <c r="E9" s="1" t="s">
        <v>12</v>
      </c>
      <c r="F9" s="1" t="s">
        <v>3</v>
      </c>
      <c r="G9" s="1" t="s">
        <v>2</v>
      </c>
      <c r="H9" s="5"/>
    </row>
    <row r="10" spans="1:7" ht="21" customHeight="1">
      <c r="A10" s="31">
        <v>190</v>
      </c>
      <c r="B10" s="25">
        <f>IF(ISTEXT(C10),COUNTIF(C$10:C10,"&lt;&gt;0"),"")</f>
        <v>1</v>
      </c>
      <c r="C10" s="3" t="str">
        <f>IF(VLOOKUP(A10,Команди!$A:$C,3,FALSE)=1,VLOOKUP(A10,Команди!$A:$C,2,FALSE),0)</f>
        <v>Шепетівський р-н</v>
      </c>
      <c r="D10" s="33">
        <v>0.0008449074074074075</v>
      </c>
      <c r="E10" s="26">
        <v>0</v>
      </c>
      <c r="F10" s="33">
        <f aca="true" t="shared" si="0" ref="F10:F26">D10+E10*$I$1</f>
        <v>0.0008449074074074075</v>
      </c>
      <c r="G10" s="6">
        <v>1</v>
      </c>
    </row>
    <row r="11" spans="1:7" ht="21" customHeight="1">
      <c r="A11" s="31">
        <v>210</v>
      </c>
      <c r="B11" s="27">
        <f>IF(ISTEXT(C11),COUNTIF(C$10:C11,"&lt;&gt;0"),"")</f>
        <v>2</v>
      </c>
      <c r="C11" s="3" t="str">
        <f>IF(VLOOKUP(A11,Команди!$A:$C,3,FALSE)=1,VLOOKUP(A11,Команди!$A:$C,2,FALSE),0)</f>
        <v>м.Кам.-Подільський</v>
      </c>
      <c r="D11" s="33">
        <v>0.0008449074074074075</v>
      </c>
      <c r="E11" s="26">
        <v>3</v>
      </c>
      <c r="F11" s="33">
        <f t="shared" si="0"/>
        <v>0.0011921296296296298</v>
      </c>
      <c r="G11" s="7">
        <v>2</v>
      </c>
    </row>
    <row r="12" spans="1:7" ht="21" customHeight="1">
      <c r="A12" s="31">
        <v>240</v>
      </c>
      <c r="B12" s="25">
        <f>IF(ISTEXT(C12),COUNTIF(C$10:C12,"&lt;&gt;0"),"")</f>
        <v>3</v>
      </c>
      <c r="C12" s="3" t="str">
        <f>IF(VLOOKUP(A12,Команди!$A:$C,3,FALSE)=1,VLOOKUP(A12,Команди!$A:$C,2,FALSE),0)</f>
        <v>м.Старокостянтинів</v>
      </c>
      <c r="D12" s="33">
        <v>0.0013541666666666667</v>
      </c>
      <c r="E12" s="26">
        <v>0</v>
      </c>
      <c r="F12" s="33">
        <f t="shared" si="0"/>
        <v>0.0013541666666666667</v>
      </c>
      <c r="G12" s="7">
        <v>3</v>
      </c>
    </row>
    <row r="13" spans="1:7" ht="21" customHeight="1">
      <c r="A13" s="32">
        <v>120</v>
      </c>
      <c r="B13" s="27">
        <f>IF(ISTEXT(C13),COUNTIF(C$10:C13,"&lt;&gt;0"),"")</f>
        <v>4</v>
      </c>
      <c r="C13" s="3" t="str">
        <f>IF(VLOOKUP(A13,Команди!$A:$C,3,FALSE)=1,VLOOKUP(A13,Команди!$A:$C,2,FALSE),0)</f>
        <v>Полонський р-н</v>
      </c>
      <c r="D13" s="33">
        <v>0.0010416666666666667</v>
      </c>
      <c r="E13" s="26">
        <v>3</v>
      </c>
      <c r="F13" s="33">
        <f t="shared" si="0"/>
        <v>0.0013888888888888887</v>
      </c>
      <c r="G13" s="7">
        <v>4</v>
      </c>
    </row>
    <row r="14" spans="1:7" ht="21" customHeight="1">
      <c r="A14" s="32">
        <v>250</v>
      </c>
      <c r="B14" s="25">
        <f>IF(ISTEXT(C14),COUNTIF(C$10:C14,"&lt;&gt;0"),"")</f>
        <v>5</v>
      </c>
      <c r="C14" s="3" t="str">
        <f>IF(VLOOKUP(A14,Команди!$A:$C,3,FALSE)=1,VLOOKUP(A14,Команди!$A:$C,2,FALSE),0)</f>
        <v>м.Хмельницький</v>
      </c>
      <c r="D14" s="33">
        <v>0.0012268518518518518</v>
      </c>
      <c r="E14" s="26">
        <v>2</v>
      </c>
      <c r="F14" s="33">
        <f t="shared" si="0"/>
        <v>0.0014583333333333332</v>
      </c>
      <c r="G14" s="7">
        <v>5</v>
      </c>
    </row>
    <row r="15" spans="1:7" ht="21" customHeight="1">
      <c r="A15" s="32">
        <v>220</v>
      </c>
      <c r="B15" s="27">
        <f>IF(ISTEXT(C15),COUNTIF(C$10:C15,"&lt;&gt;0"),"")</f>
        <v>6</v>
      </c>
      <c r="C15" s="3" t="str">
        <f>IF(VLOOKUP(A15,Команди!$A:$C,3,FALSE)=1,VLOOKUP(A15,Команди!$A:$C,2,FALSE),0)</f>
        <v>м.Нетішин</v>
      </c>
      <c r="D15" s="33">
        <v>0.001261574074074074</v>
      </c>
      <c r="E15" s="26">
        <v>3</v>
      </c>
      <c r="F15" s="33">
        <f t="shared" si="0"/>
        <v>0.001608796296296296</v>
      </c>
      <c r="G15" s="7">
        <v>6</v>
      </c>
    </row>
    <row r="16" spans="1:7" ht="21" customHeight="1">
      <c r="A16" s="32">
        <v>180</v>
      </c>
      <c r="B16" s="25">
        <f>IF(ISTEXT(C16),COUNTIF(C$10:C16,"&lt;&gt;0"),"")</f>
        <v>7</v>
      </c>
      <c r="C16" s="3" t="str">
        <f>IF(VLOOKUP(A16,Команди!$A:$C,3,FALSE)=1,VLOOKUP(A16,Команди!$A:$C,2,FALSE),0)</f>
        <v>Чемеровецький р-н</v>
      </c>
      <c r="D16" s="33">
        <v>0.0016666666666666668</v>
      </c>
      <c r="E16" s="26">
        <v>2</v>
      </c>
      <c r="F16" s="33">
        <f t="shared" si="0"/>
        <v>0.0018981481481481482</v>
      </c>
      <c r="G16" s="7">
        <v>7</v>
      </c>
    </row>
    <row r="17" spans="1:7" ht="21" customHeight="1">
      <c r="A17" s="32">
        <v>260</v>
      </c>
      <c r="B17" s="27">
        <f>IF(ISTEXT(C17),COUNTIF(C$10:C17,"&lt;&gt;0"),"")</f>
        <v>8</v>
      </c>
      <c r="C17" s="3" t="str">
        <f>IF(VLOOKUP(A17,Команди!$A:$C,3,FALSE)=1,VLOOKUP(A17,Команди!$A:$C,2,FALSE),0)</f>
        <v>м.Шепетівка</v>
      </c>
      <c r="D17" s="33">
        <v>0.001736111111111111</v>
      </c>
      <c r="E17" s="26">
        <v>2</v>
      </c>
      <c r="F17" s="33">
        <f t="shared" si="0"/>
        <v>0.0019675925925925924</v>
      </c>
      <c r="G17" s="7">
        <v>8</v>
      </c>
    </row>
    <row r="18" spans="1:7" ht="21" customHeight="1">
      <c r="A18" s="32">
        <v>230</v>
      </c>
      <c r="B18" s="25">
        <f>IF(ISTEXT(C18),COUNTIF(C$10:C18,"&lt;&gt;0"),"")</f>
        <v>9</v>
      </c>
      <c r="C18" s="3" t="str">
        <f>IF(VLOOKUP(A18,Команди!$A:$C,3,FALSE)=1,VLOOKUP(A18,Команди!$A:$C,2,FALSE),0)</f>
        <v>м.Славута</v>
      </c>
      <c r="D18" s="33">
        <v>0.0017939814814814815</v>
      </c>
      <c r="E18" s="26">
        <v>3</v>
      </c>
      <c r="F18" s="33">
        <f t="shared" si="0"/>
        <v>0.0021412037037037038</v>
      </c>
      <c r="G18" s="7">
        <v>9</v>
      </c>
    </row>
    <row r="19" spans="1:7" ht="21" customHeight="1">
      <c r="A19" s="32">
        <v>140</v>
      </c>
      <c r="B19" s="27">
        <f>IF(ISTEXT(C19),COUNTIF(C$10:C19,"&lt;&gt;0"),"")</f>
        <v>10</v>
      </c>
      <c r="C19" s="3" t="str">
        <f>IF(VLOOKUP(A19,Команди!$A:$C,3,FALSE)=1,VLOOKUP(A19,Команди!$A:$C,2,FALSE),0)</f>
        <v>Старокостянтин. р-н</v>
      </c>
      <c r="D19" s="33">
        <v>0.0014583333333333334</v>
      </c>
      <c r="E19" s="26">
        <v>6</v>
      </c>
      <c r="F19" s="33">
        <f t="shared" si="0"/>
        <v>0.0021527777777777778</v>
      </c>
      <c r="G19" s="7">
        <v>10</v>
      </c>
    </row>
    <row r="20" spans="1:7" ht="21" customHeight="1">
      <c r="A20" s="32">
        <v>170</v>
      </c>
      <c r="B20" s="25">
        <f>IF(ISTEXT(C20),COUNTIF(C$10:C20,"&lt;&gt;0"),"")</f>
        <v>11</v>
      </c>
      <c r="C20" s="3" t="str">
        <f>IF(VLOOKUP(A20,Команди!$A:$C,3,FALSE)=1,VLOOKUP(A20,Команди!$A:$C,2,FALSE),0)</f>
        <v>Хмельницький р-н</v>
      </c>
      <c r="D20" s="33">
        <v>0.0015277777777777779</v>
      </c>
      <c r="E20" s="26">
        <v>8</v>
      </c>
      <c r="F20" s="33">
        <f t="shared" si="0"/>
        <v>0.0024537037037037036</v>
      </c>
      <c r="G20" s="7">
        <v>11</v>
      </c>
    </row>
    <row r="21" spans="1:7" ht="21" customHeight="1">
      <c r="A21" s="32">
        <v>50</v>
      </c>
      <c r="B21" s="27">
        <f>IF(ISTEXT(C21),COUNTIF(C$10:C21,"&lt;&gt;0"),"")</f>
        <v>12</v>
      </c>
      <c r="C21" s="3" t="str">
        <f>IF(VLOOKUP(A21,Команди!$A:$C,3,FALSE)=1,VLOOKUP(A21,Команди!$A:$C,2,FALSE),0)</f>
        <v>Деражнянський р-н</v>
      </c>
      <c r="D21" s="33">
        <v>0.0017708333333333332</v>
      </c>
      <c r="E21" s="26">
        <v>6</v>
      </c>
      <c r="F21" s="33">
        <f t="shared" si="0"/>
        <v>0.0024652777777777776</v>
      </c>
      <c r="G21" s="7">
        <v>12</v>
      </c>
    </row>
    <row r="22" spans="1:7" ht="21" customHeight="1">
      <c r="A22" s="32">
        <v>60</v>
      </c>
      <c r="B22" s="25">
        <f>IF(ISTEXT(C22),COUNTIF(C$10:C22,"&lt;&gt;0"),"")</f>
        <v>13</v>
      </c>
      <c r="C22" s="3" t="str">
        <f>IF(VLOOKUP(A22,Команди!$A:$C,3,FALSE)=1,VLOOKUP(A22,Команди!$A:$C,2,FALSE),0)</f>
        <v>Дунаєвецький р-н</v>
      </c>
      <c r="D22" s="33">
        <v>0.0024537037037037036</v>
      </c>
      <c r="E22" s="26">
        <v>3</v>
      </c>
      <c r="F22" s="33">
        <f t="shared" si="0"/>
        <v>0.002800925925925926</v>
      </c>
      <c r="G22" s="7">
        <v>13</v>
      </c>
    </row>
    <row r="23" spans="1:7" ht="21" customHeight="1">
      <c r="A23" s="32">
        <v>90</v>
      </c>
      <c r="B23" s="27">
        <f>IF(ISTEXT(C23),COUNTIF(C$10:C23,"&lt;&gt;0"),"")</f>
        <v>14</v>
      </c>
      <c r="C23" s="3" t="str">
        <f>IF(VLOOKUP(A23,Команди!$A:$C,3,FALSE)=1,VLOOKUP(A23,Команди!$A:$C,2,FALSE),0)</f>
        <v>Красилівський р-н</v>
      </c>
      <c r="D23" s="33">
        <v>0.0018055555555555557</v>
      </c>
      <c r="E23" s="26">
        <v>9</v>
      </c>
      <c r="F23" s="33">
        <f t="shared" si="0"/>
        <v>0.0028472222222222223</v>
      </c>
      <c r="G23" s="7">
        <v>14</v>
      </c>
    </row>
    <row r="24" spans="1:7" ht="21" customHeight="1">
      <c r="A24" s="32">
        <v>20</v>
      </c>
      <c r="B24" s="25">
        <f>IF(ISTEXT(C24),COUNTIF(C$10:C24,"&lt;&gt;0"),"")</f>
        <v>15</v>
      </c>
      <c r="C24" s="3" t="str">
        <f>IF(VLOOKUP(A24,Команди!$A:$C,3,FALSE)=1,VLOOKUP(A24,Команди!$A:$C,2,FALSE),0)</f>
        <v>Віньковецький р-н</v>
      </c>
      <c r="D24" s="33">
        <v>0.0018171296296296297</v>
      </c>
      <c r="E24" s="26">
        <v>9</v>
      </c>
      <c r="F24" s="33">
        <f t="shared" si="0"/>
        <v>0.0028587962962962963</v>
      </c>
      <c r="G24" s="7">
        <v>15</v>
      </c>
    </row>
    <row r="25" spans="1:7" ht="21" customHeight="1">
      <c r="A25" s="32">
        <v>110</v>
      </c>
      <c r="B25" s="25">
        <f>IF(ISTEXT(C25),COUNTIF(C$10:C25,"&lt;&gt;0"),"")</f>
        <v>16</v>
      </c>
      <c r="C25" s="3" t="str">
        <f>IF(VLOOKUP(A25,Команди!$A:$C,3,FALSE)=1,VLOOKUP(A25,Команди!$A:$C,2,FALSE),0)</f>
        <v>Новоушицький р-н</v>
      </c>
      <c r="D25" s="33">
        <v>0.002488425925925926</v>
      </c>
      <c r="E25" s="26">
        <v>7</v>
      </c>
      <c r="F25" s="33">
        <f t="shared" si="0"/>
        <v>0.003298611111111111</v>
      </c>
      <c r="G25" s="7">
        <v>16</v>
      </c>
    </row>
    <row r="26" spans="1:7" ht="21" customHeight="1" thickBot="1">
      <c r="A26" s="32">
        <v>10</v>
      </c>
      <c r="B26" s="25">
        <f>IF(ISTEXT(C26),COUNTIF(C$10:C26,"&lt;&gt;0"),"")</f>
        <v>17</v>
      </c>
      <c r="C26" s="3" t="str">
        <f>IF(VLOOKUP(A26,Команди!$A:$C,3,FALSE)=1,VLOOKUP(A26,Команди!$A:$C,2,FALSE),0)</f>
        <v>Білогірський р-н</v>
      </c>
      <c r="D26" s="33">
        <v>0.0026620370370370374</v>
      </c>
      <c r="E26" s="26">
        <v>13</v>
      </c>
      <c r="F26" s="33">
        <f t="shared" si="0"/>
        <v>0.004166666666666667</v>
      </c>
      <c r="G26" s="7">
        <v>17</v>
      </c>
    </row>
    <row r="27" spans="1:7" ht="21" customHeight="1" hidden="1">
      <c r="A27" s="35">
        <v>80</v>
      </c>
      <c r="B27" s="25">
        <f>IF(ISTEXT(C27),COUNTIF(C$10:C27,"&lt;&gt;0"),"")</f>
      </c>
      <c r="C27" s="18">
        <f>IF(VLOOKUP(A27,Команди!$A:$C,3,FALSE)=1,VLOOKUP(A27,Команди!$A:$C,2,FALSE),0)</f>
        <v>0</v>
      </c>
      <c r="D27" s="33"/>
      <c r="E27" s="26"/>
      <c r="F27" s="33"/>
      <c r="G27" s="7"/>
    </row>
    <row r="28" spans="1:7" ht="21" customHeight="1" hidden="1">
      <c r="A28" s="32">
        <v>160</v>
      </c>
      <c r="B28" s="25">
        <f>IF(ISTEXT(C28),COUNTIF(C$10:C28,"&lt;&gt;0"),"")</f>
      </c>
      <c r="C28" s="3">
        <f>IF(VLOOKUP(A28,Команди!$A:$C,3,FALSE)=1,VLOOKUP(A28,Команди!$A:$C,2,FALSE),0)</f>
        <v>0</v>
      </c>
      <c r="D28" s="33"/>
      <c r="E28" s="26"/>
      <c r="F28" s="33"/>
      <c r="G28" s="7"/>
    </row>
    <row r="29" spans="1:7" ht="21" customHeight="1" hidden="1">
      <c r="A29" s="32">
        <v>130</v>
      </c>
      <c r="B29" s="25">
        <f>IF(ISTEXT(C29),COUNTIF(C$10:C29,"&lt;&gt;0"),"")</f>
      </c>
      <c r="C29" s="3">
        <f>IF(VLOOKUP(A29,Команди!$A:$C,3,FALSE)=1,VLOOKUP(A29,Команди!$A:$C,2,FALSE),0)</f>
        <v>0</v>
      </c>
      <c r="D29" s="33"/>
      <c r="E29" s="26"/>
      <c r="F29" s="33"/>
      <c r="G29" s="7"/>
    </row>
    <row r="30" spans="1:7" ht="21" customHeight="1" hidden="1">
      <c r="A30" s="32">
        <v>100</v>
      </c>
      <c r="B30" s="25">
        <f>IF(ISTEXT(C30),COUNTIF(C$10:C30,"&lt;&gt;0"),"")</f>
      </c>
      <c r="C30" s="3">
        <f>IF(VLOOKUP(A30,Команди!$A:$C,3,FALSE)=1,VLOOKUP(A30,Команди!$A:$C,2,FALSE),0)</f>
        <v>0</v>
      </c>
      <c r="D30" s="33"/>
      <c r="E30" s="26"/>
      <c r="F30" s="33"/>
      <c r="G30" s="7"/>
    </row>
    <row r="31" spans="1:7" ht="21" customHeight="1" hidden="1">
      <c r="A31" s="32">
        <v>70</v>
      </c>
      <c r="B31" s="27">
        <f>IF(ISTEXT(C31),COUNTIF(C$10:C31,"&lt;&gt;0"),"")</f>
      </c>
      <c r="C31" s="3">
        <f>IF(VLOOKUP(A31,Команди!$A:$C,3,FALSE)=1,VLOOKUP(A31,Команди!$A:$C,2,FALSE),0)</f>
        <v>0</v>
      </c>
      <c r="D31" s="33"/>
      <c r="E31" s="26"/>
      <c r="F31" s="33"/>
      <c r="G31" s="7"/>
    </row>
    <row r="32" spans="1:7" ht="21" customHeight="1" hidden="1">
      <c r="A32" s="32">
        <v>30</v>
      </c>
      <c r="B32" s="25">
        <f>IF(ISTEXT(C32),COUNTIF(C$10:C32,"&lt;&gt;0"),"")</f>
      </c>
      <c r="C32" s="3">
        <f>IF(VLOOKUP(A32,Команди!$A:$C,3,FALSE)=1,VLOOKUP(A32,Команди!$A:$C,2,FALSE),0)</f>
        <v>0</v>
      </c>
      <c r="D32" s="33"/>
      <c r="E32" s="26"/>
      <c r="F32" s="33"/>
      <c r="G32" s="7"/>
    </row>
    <row r="33" spans="1:7" ht="21" customHeight="1" hidden="1">
      <c r="A33" s="32">
        <v>40</v>
      </c>
      <c r="B33" s="27">
        <f>IF(ISTEXT(C33),COUNTIF(C$10:C33,"&lt;&gt;0"),"")</f>
      </c>
      <c r="C33" s="3">
        <f>IF(VLOOKUP(A33,Команди!$A:$C,3,FALSE)=1,VLOOKUP(A33,Команди!$A:$C,2,FALSE),0)</f>
        <v>0</v>
      </c>
      <c r="D33" s="33"/>
      <c r="E33" s="26"/>
      <c r="F33" s="33"/>
      <c r="G33" s="7"/>
    </row>
    <row r="34" spans="1:7" ht="21" customHeight="1" hidden="1">
      <c r="A34" s="32">
        <v>150</v>
      </c>
      <c r="B34" s="25">
        <f>IF(ISTEXT(C34),COUNTIF(C$10:C34,"&lt;&gt;0"),"")</f>
      </c>
      <c r="C34" s="3">
        <f>IF(VLOOKUP(A34,Команди!$A:$C,3,FALSE)=1,VLOOKUP(A34,Команди!$A:$C,2,FALSE),0)</f>
        <v>0</v>
      </c>
      <c r="D34" s="33"/>
      <c r="E34" s="26"/>
      <c r="F34" s="33"/>
      <c r="G34" s="7"/>
    </row>
    <row r="35" spans="1:7" ht="21" customHeight="1" hidden="1">
      <c r="A35" s="32">
        <v>200</v>
      </c>
      <c r="B35" s="27">
        <f>IF(ISTEXT(C35),COUNTIF(C$10:C35,"&lt;&gt;0"),"")</f>
      </c>
      <c r="C35" s="3">
        <f>IF(VLOOKUP(A35,Команди!$A:$C,3,FALSE)=1,VLOOKUP(A35,Команди!$A:$C,2,FALSE),0)</f>
        <v>0</v>
      </c>
      <c r="D35" s="33"/>
      <c r="E35" s="26"/>
      <c r="F35" s="33"/>
      <c r="G35" s="28"/>
    </row>
    <row r="36" spans="1:7" ht="21" customHeight="1" hidden="1" thickBot="1">
      <c r="A36" s="32">
        <v>270</v>
      </c>
      <c r="B36" s="29">
        <f>IF(ISTEXT(C36),COUNTIF(C$10:C36,"&lt;&gt;0"),"")</f>
      </c>
      <c r="C36" s="4">
        <f>IF(VLOOKUP(A36,Команди!$A:$C,3,FALSE)=1,VLOOKUP(A36,Команди!$A:$C,2,FALSE),0)</f>
        <v>0</v>
      </c>
      <c r="D36" s="33"/>
      <c r="E36" s="30"/>
      <c r="F36" s="33"/>
      <c r="G36" s="8"/>
    </row>
    <row r="37" spans="2:7" ht="6.75" customHeight="1">
      <c r="B37" s="24"/>
      <c r="C37" s="24"/>
      <c r="D37" s="24"/>
      <c r="E37" s="24"/>
      <c r="F37" s="24"/>
      <c r="G37" s="24"/>
    </row>
    <row r="38" spans="2:7" ht="21.75" customHeight="1">
      <c r="B38" s="11"/>
      <c r="C38" s="81" t="s">
        <v>59</v>
      </c>
      <c r="D38" s="12"/>
      <c r="E38" s="12"/>
      <c r="F38" s="12"/>
      <c r="G38" s="13"/>
    </row>
    <row r="39" spans="2:7" ht="21.75" customHeight="1">
      <c r="B39" s="11"/>
      <c r="C39" s="22" t="str">
        <f>"Головний суддя: _____________ "&amp;Команди!C6</f>
        <v>Головний суддя: _____________ Гринчук В.В.</v>
      </c>
      <c r="D39" s="12"/>
      <c r="E39" s="12"/>
      <c r="F39" s="12"/>
      <c r="G39" s="13"/>
    </row>
    <row r="40" spans="2:7" ht="21.75" customHeight="1">
      <c r="B40" s="10"/>
      <c r="C40" s="23" t="str">
        <f>"Головний секретар: _____________ "&amp;Команди!C7</f>
        <v>Головний секретар: _____________ Кіретова І.О.</v>
      </c>
      <c r="D40" s="10"/>
      <c r="E40" s="10"/>
      <c r="F40" s="10"/>
      <c r="G40" s="10"/>
    </row>
  </sheetData>
  <sheetProtection/>
  <mergeCells count="4">
    <mergeCell ref="B1:G1"/>
    <mergeCell ref="B2:G2"/>
    <mergeCell ref="B4:G4"/>
    <mergeCell ref="B6:G6"/>
  </mergeCells>
  <printOptions horizontalCentered="1"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106" zoomScaleSheetLayoutView="106" zoomScalePageLayoutView="0" workbookViewId="0" topLeftCell="A19">
      <selection activeCell="K39" sqref="K39"/>
    </sheetView>
  </sheetViews>
  <sheetFormatPr defaultColWidth="9.140625" defaultRowHeight="12.75"/>
  <cols>
    <col min="1" max="1" width="5.7109375" style="0" customWidth="1"/>
    <col min="2" max="2" width="3.8515625" style="0" customWidth="1"/>
    <col min="3" max="3" width="24.57421875" style="0" customWidth="1"/>
    <col min="4" max="7" width="12.421875" style="0" customWidth="1"/>
  </cols>
  <sheetData>
    <row r="1" spans="2:8" ht="12.75">
      <c r="B1" s="114" t="str">
        <f>Команди!C1</f>
        <v>Департамент освіти і науки Хмельницької обласної державної адміністрації</v>
      </c>
      <c r="C1" s="114"/>
      <c r="D1" s="114"/>
      <c r="E1" s="114"/>
      <c r="F1" s="114"/>
      <c r="G1" s="114"/>
      <c r="H1" s="114"/>
    </row>
    <row r="2" spans="2:8" ht="12.75">
      <c r="B2" s="117" t="str">
        <f>Команди!C2</f>
        <v>ХМЕЛЬНИЦЬКИЙ ОБЛАСНИЙ ЦЕНТР ТУРИЗМУ І КРАЄЗНАВСТВА УЧНІВСЬКОЇ МОЛОДІ</v>
      </c>
      <c r="C2" s="117"/>
      <c r="D2" s="117"/>
      <c r="E2" s="117"/>
      <c r="F2" s="117"/>
      <c r="G2" s="117"/>
      <c r="H2" s="117"/>
    </row>
    <row r="3" spans="2:7" ht="5.25" customHeight="1">
      <c r="B3" s="9"/>
      <c r="C3" s="9"/>
      <c r="D3" s="9"/>
      <c r="E3" s="9"/>
      <c r="F3" s="9"/>
      <c r="G3" s="10"/>
    </row>
    <row r="4" spans="2:8" ht="22.5" customHeight="1">
      <c r="B4" s="115" t="str">
        <f>Команди!C3</f>
        <v>Чемпіонат області серед працівників закладів освіти з пішохідного туризму "Листопад-2015"</v>
      </c>
      <c r="C4" s="115"/>
      <c r="D4" s="115"/>
      <c r="E4" s="115"/>
      <c r="F4" s="115"/>
      <c r="G4" s="115"/>
      <c r="H4" s="115"/>
    </row>
    <row r="5" spans="2:7" ht="12.75">
      <c r="B5" s="10"/>
      <c r="C5" s="10"/>
      <c r="D5" s="10"/>
      <c r="E5" s="10"/>
      <c r="F5" s="10"/>
      <c r="G5" s="10"/>
    </row>
    <row r="6" spans="2:8" ht="12.75">
      <c r="B6" s="116" t="s">
        <v>48</v>
      </c>
      <c r="C6" s="116"/>
      <c r="D6" s="116"/>
      <c r="E6" s="116"/>
      <c r="F6" s="116"/>
      <c r="G6" s="116"/>
      <c r="H6" s="116"/>
    </row>
    <row r="7" spans="2:7" ht="12.75">
      <c r="B7" s="10"/>
      <c r="C7" s="10"/>
      <c r="D7" s="10"/>
      <c r="E7" s="10"/>
      <c r="F7" s="10"/>
      <c r="G7" s="10"/>
    </row>
    <row r="8" spans="2:8" ht="12" customHeight="1" thickBot="1">
      <c r="B8" s="75" t="s">
        <v>63</v>
      </c>
      <c r="H8" s="79" t="str">
        <f>Команди!C4</f>
        <v>м.Старокостянтинів Хмельницької обл.</v>
      </c>
    </row>
    <row r="9" spans="1:8" ht="56.25" customHeight="1" thickBot="1">
      <c r="A9" s="19" t="s">
        <v>9</v>
      </c>
      <c r="B9" s="1" t="s">
        <v>0</v>
      </c>
      <c r="C9" s="2" t="s">
        <v>1</v>
      </c>
      <c r="D9" s="1" t="s">
        <v>44</v>
      </c>
      <c r="E9" s="1" t="s">
        <v>45</v>
      </c>
      <c r="F9" s="1" t="s">
        <v>11</v>
      </c>
      <c r="G9" s="1" t="s">
        <v>5</v>
      </c>
      <c r="H9" s="1" t="s">
        <v>2</v>
      </c>
    </row>
    <row r="10" spans="1:8" ht="21" customHeight="1">
      <c r="A10" s="31">
        <v>190</v>
      </c>
      <c r="B10" s="25">
        <f>IF(ISTEXT(C10),COUNTIF(C$10:C10,"&lt;&gt;0"),"")</f>
        <v>1</v>
      </c>
      <c r="C10" s="3" t="str">
        <f>IF(VLOOKUP(A10,Команди!$A:$C,3,FALSE)=1,VLOOKUP(A10,Команди!$A:$C,2,FALSE),0)</f>
        <v>Шепетівський р-н</v>
      </c>
      <c r="D10" s="34">
        <f>VLOOKUP($A10,Вогнище!$A:$G,7,FALSE)</f>
        <v>1</v>
      </c>
      <c r="E10" s="34">
        <f>VLOOKUP($A10,Вузли!$A:$G,7,FALSE)</f>
        <v>1</v>
      </c>
      <c r="F10" s="34">
        <f>VLOOKUP($A10,Презентацii!$A:$P,16,FALSE)</f>
        <v>7</v>
      </c>
      <c r="G10" s="26">
        <f>SUM(D10:F10)</f>
        <v>9</v>
      </c>
      <c r="H10" s="6">
        <v>1</v>
      </c>
    </row>
    <row r="11" spans="1:8" ht="21" customHeight="1">
      <c r="A11" s="31">
        <v>230</v>
      </c>
      <c r="B11" s="27">
        <f>IF(ISTEXT(C11),COUNTIF(C$10:C11,"&lt;&gt;0"),"")</f>
        <v>2</v>
      </c>
      <c r="C11" s="3" t="str">
        <f>IF(VLOOKUP(A11,Команди!$A:$C,3,FALSE)=1,VLOOKUP(A11,Команди!$A:$C,2,FALSE),0)</f>
        <v>м.Славута</v>
      </c>
      <c r="D11" s="34">
        <f>VLOOKUP($A11,Вогнище!$A:$G,7,FALSE)</f>
        <v>2</v>
      </c>
      <c r="E11" s="34">
        <f>VLOOKUP($A11,Вузли!$A:$G,7,FALSE)</f>
        <v>9</v>
      </c>
      <c r="F11" s="34">
        <f>VLOOKUP($A11,Презентацii!$A:$P,16,FALSE)</f>
        <v>3</v>
      </c>
      <c r="G11" s="26">
        <f>SUM(D11:F11)</f>
        <v>14</v>
      </c>
      <c r="H11" s="7">
        <v>2</v>
      </c>
    </row>
    <row r="12" spans="1:8" ht="21" customHeight="1">
      <c r="A12" s="31">
        <v>250</v>
      </c>
      <c r="B12" s="25">
        <f>IF(ISTEXT(C12),COUNTIF(C$10:C12,"&lt;&gt;0"),"")</f>
        <v>3</v>
      </c>
      <c r="C12" s="3" t="str">
        <f>IF(VLOOKUP(A12,Команди!$A:$C,3,FALSE)=1,VLOOKUP(A12,Команди!$A:$C,2,FALSE),0)</f>
        <v>м.Хмельницький</v>
      </c>
      <c r="D12" s="34">
        <f>VLOOKUP($A12,Вогнище!$A:$G,7,FALSE)</f>
        <v>3</v>
      </c>
      <c r="E12" s="34">
        <f>VLOOKUP($A12,Вузли!$A:$G,7,FALSE)</f>
        <v>5</v>
      </c>
      <c r="F12" s="34">
        <f>VLOOKUP($A12,Презентацii!$A:$P,16,FALSE)</f>
        <v>9</v>
      </c>
      <c r="G12" s="26">
        <f>SUM(D12:F12)</f>
        <v>17</v>
      </c>
      <c r="H12" s="7">
        <v>3</v>
      </c>
    </row>
    <row r="13" spans="1:8" ht="21" customHeight="1">
      <c r="A13" s="32">
        <v>210</v>
      </c>
      <c r="B13" s="27">
        <f>IF(ISTEXT(C13),COUNTIF(C$10:C13,"&lt;&gt;0"),"")</f>
        <v>4</v>
      </c>
      <c r="C13" s="3" t="str">
        <f>IF(VLOOKUP(A13,Команди!$A:$C,3,FALSE)=1,VLOOKUP(A13,Команди!$A:$C,2,FALSE),0)</f>
        <v>м.Кам.-Подільський</v>
      </c>
      <c r="D13" s="34">
        <f>VLOOKUP($A13,Вогнище!$A:$G,7,FALSE)</f>
        <v>14</v>
      </c>
      <c r="E13" s="34">
        <f>VLOOKUP($A13,Вузли!$A:$G,7,FALSE)</f>
        <v>2</v>
      </c>
      <c r="F13" s="34">
        <f>VLOOKUP($A13,Презентацii!$A:$P,16,FALSE)</f>
        <v>2</v>
      </c>
      <c r="G13" s="26">
        <f>SUM(D13:F13)</f>
        <v>18</v>
      </c>
      <c r="H13" s="7">
        <v>4</v>
      </c>
    </row>
    <row r="14" spans="1:8" ht="21" customHeight="1">
      <c r="A14" s="32">
        <v>140</v>
      </c>
      <c r="B14" s="25">
        <f>IF(ISTEXT(C14),COUNTIF(C$10:C14,"&lt;&gt;0"),"")</f>
        <v>5</v>
      </c>
      <c r="C14" s="3" t="str">
        <f>IF(VLOOKUP(A14,Команди!$A:$C,3,FALSE)=1,VLOOKUP(A14,Команди!$A:$C,2,FALSE),0)</f>
        <v>Старокостянтин. р-н</v>
      </c>
      <c r="D14" s="34">
        <f>VLOOKUP($A14,Вогнище!$A:$G,7,FALSE)</f>
        <v>6</v>
      </c>
      <c r="E14" s="34">
        <f>VLOOKUP($A14,Вузли!$A:$G,7,FALSE)</f>
        <v>10</v>
      </c>
      <c r="F14" s="34">
        <f>VLOOKUP($A14,Презентацii!$A:$P,16,FALSE)</f>
        <v>3</v>
      </c>
      <c r="G14" s="26">
        <f>SUM(D14:F14)</f>
        <v>19</v>
      </c>
      <c r="H14" s="7">
        <v>5</v>
      </c>
    </row>
    <row r="15" spans="1:8" ht="21" customHeight="1">
      <c r="A15" s="32">
        <v>120</v>
      </c>
      <c r="B15" s="27">
        <f>IF(ISTEXT(C15),COUNTIF(C$10:C15,"&lt;&gt;0"),"")</f>
        <v>6</v>
      </c>
      <c r="C15" s="3" t="str">
        <f>IF(VLOOKUP(A15,Команди!$A:$C,3,FALSE)=1,VLOOKUP(A15,Команди!$A:$C,2,FALSE),0)</f>
        <v>Полонський р-н</v>
      </c>
      <c r="D15" s="34">
        <f>VLOOKUP($A15,Вогнище!$A:$G,7,FALSE)</f>
        <v>7</v>
      </c>
      <c r="E15" s="34">
        <f>VLOOKUP($A15,Вузли!$A:$G,7,FALSE)</f>
        <v>4</v>
      </c>
      <c r="F15" s="34">
        <f>VLOOKUP($A15,Презентацii!$A:$P,16,FALSE)</f>
        <v>11</v>
      </c>
      <c r="G15" s="26">
        <f>SUM(D15:F15)</f>
        <v>22</v>
      </c>
      <c r="H15" s="7">
        <v>6</v>
      </c>
    </row>
    <row r="16" spans="1:8" ht="21" customHeight="1">
      <c r="A16" s="32">
        <v>220</v>
      </c>
      <c r="B16" s="25">
        <f>IF(ISTEXT(C16),COUNTIF(C$10:C16,"&lt;&gt;0"),"")</f>
        <v>7</v>
      </c>
      <c r="C16" s="3" t="str">
        <f>IF(VLOOKUP(A16,Команди!$A:$C,3,FALSE)=1,VLOOKUP(A16,Команди!$A:$C,2,FALSE),0)</f>
        <v>м.Нетішин</v>
      </c>
      <c r="D16" s="34">
        <f>VLOOKUP($A16,Вогнище!$A:$G,7,FALSE)</f>
        <v>9</v>
      </c>
      <c r="E16" s="34">
        <f>VLOOKUP($A16,Вузли!$A:$G,7,FALSE)</f>
        <v>6</v>
      </c>
      <c r="F16" s="34">
        <f>VLOOKUP($A16,Презентацii!$A:$P,16,FALSE)</f>
        <v>8</v>
      </c>
      <c r="G16" s="26">
        <f>SUM(D16:F16)</f>
        <v>23</v>
      </c>
      <c r="H16" s="7">
        <v>7</v>
      </c>
    </row>
    <row r="17" spans="1:8" ht="21" customHeight="1">
      <c r="A17" s="32">
        <v>180</v>
      </c>
      <c r="B17" s="27">
        <f>IF(ISTEXT(C17),COUNTIF(C$10:C17,"&lt;&gt;0"),"")</f>
        <v>8</v>
      </c>
      <c r="C17" s="3" t="str">
        <f>IF(VLOOKUP(A17,Команди!$A:$C,3,FALSE)=1,VLOOKUP(A17,Команди!$A:$C,2,FALSE),0)</f>
        <v>Чемеровецький р-н</v>
      </c>
      <c r="D17" s="34">
        <f>VLOOKUP($A17,Вогнище!$A:$G,7,FALSE)</f>
        <v>15</v>
      </c>
      <c r="E17" s="34">
        <f>VLOOKUP($A17,Вузли!$A:$G,7,FALSE)</f>
        <v>7</v>
      </c>
      <c r="F17" s="34">
        <f>VLOOKUP($A17,Презентацii!$A:$P,16,FALSE)</f>
        <v>3</v>
      </c>
      <c r="G17" s="26">
        <f>SUM(D17:F17)</f>
        <v>25</v>
      </c>
      <c r="H17" s="7">
        <v>8</v>
      </c>
    </row>
    <row r="18" spans="1:8" ht="21" customHeight="1">
      <c r="A18" s="32">
        <v>170</v>
      </c>
      <c r="B18" s="25">
        <f>IF(ISTEXT(C18),COUNTIF(C$10:C18,"&lt;&gt;0"),"")</f>
        <v>9</v>
      </c>
      <c r="C18" s="3" t="str">
        <f>IF(VLOOKUP(A18,Команди!$A:$C,3,FALSE)=1,VLOOKUP(A18,Команди!$A:$C,2,FALSE),0)</f>
        <v>Хмельницький р-н</v>
      </c>
      <c r="D18" s="34">
        <f>VLOOKUP($A18,Вогнище!$A:$G,7,FALSE)</f>
        <v>16</v>
      </c>
      <c r="E18" s="34">
        <f>VLOOKUP($A18,Вузли!$A:$G,7,FALSE)</f>
        <v>11</v>
      </c>
      <c r="F18" s="34">
        <f>VLOOKUP($A18,Презентацii!$A:$P,16,FALSE)</f>
        <v>1</v>
      </c>
      <c r="G18" s="26">
        <f>SUM(D18:F18)</f>
        <v>28</v>
      </c>
      <c r="H18" s="7">
        <v>9</v>
      </c>
    </row>
    <row r="19" spans="1:8" ht="21" customHeight="1">
      <c r="A19" s="32">
        <v>260</v>
      </c>
      <c r="B19" s="27">
        <f>IF(ISTEXT(C19),COUNTIF(C$10:C19,"&lt;&gt;0"),"")</f>
        <v>10</v>
      </c>
      <c r="C19" s="3" t="str">
        <f>IF(VLOOKUP(A19,Команди!$A:$C,3,FALSE)=1,VLOOKUP(A19,Команди!$A:$C,2,FALSE),0)</f>
        <v>м.Шепетівка</v>
      </c>
      <c r="D19" s="34">
        <f>VLOOKUP($A19,Вогнище!$A:$G,7,FALSE)</f>
        <v>11</v>
      </c>
      <c r="E19" s="34">
        <f>VLOOKUP($A19,Вузли!$A:$G,7,FALSE)</f>
        <v>8</v>
      </c>
      <c r="F19" s="34">
        <f>VLOOKUP($A19,Презентацii!$A:$P,16,FALSE)</f>
        <v>10</v>
      </c>
      <c r="G19" s="26">
        <f>SUM(D19:F19)</f>
        <v>29</v>
      </c>
      <c r="H19" s="7">
        <v>10</v>
      </c>
    </row>
    <row r="20" spans="1:8" ht="21" customHeight="1">
      <c r="A20" s="32">
        <v>240</v>
      </c>
      <c r="B20" s="25">
        <f>IF(ISTEXT(C20),COUNTIF(C$10:C20,"&lt;&gt;0"),"")</f>
        <v>11</v>
      </c>
      <c r="C20" s="3" t="str">
        <f>IF(VLOOKUP(A20,Команди!$A:$C,3,FALSE)=1,VLOOKUP(A20,Команди!$A:$C,2,FALSE),0)</f>
        <v>м.Старокостянтинів</v>
      </c>
      <c r="D20" s="34">
        <f>VLOOKUP($A20,Вогнище!$A:$G,7,FALSE)</f>
        <v>12</v>
      </c>
      <c r="E20" s="34">
        <f>VLOOKUP($A20,Вузли!$A:$G,7,FALSE)</f>
        <v>3</v>
      </c>
      <c r="F20" s="34">
        <f>VLOOKUP($A20,Презентацii!$A:$P,16,FALSE)</f>
        <v>15</v>
      </c>
      <c r="G20" s="26">
        <f>SUM(D20:F20)</f>
        <v>30</v>
      </c>
      <c r="H20" s="7">
        <v>11</v>
      </c>
    </row>
    <row r="21" spans="1:8" ht="21" customHeight="1">
      <c r="A21" s="32">
        <v>110</v>
      </c>
      <c r="B21" s="27">
        <f>IF(ISTEXT(C21),COUNTIF(C$10:C21,"&lt;&gt;0"),"")</f>
        <v>12</v>
      </c>
      <c r="C21" s="3" t="str">
        <f>IF(VLOOKUP(A21,Команди!$A:$C,3,FALSE)=1,VLOOKUP(A21,Команди!$A:$C,2,FALSE),0)</f>
        <v>Новоушицький р-н</v>
      </c>
      <c r="D21" s="34">
        <f>VLOOKUP($A21,Вогнище!$A:$G,7,FALSE)</f>
        <v>3</v>
      </c>
      <c r="E21" s="34">
        <f>VLOOKUP($A21,Вузли!$A:$G,7,FALSE)</f>
        <v>16</v>
      </c>
      <c r="F21" s="34">
        <f>VLOOKUP($A21,Презентацii!$A:$P,16,FALSE)</f>
        <v>13</v>
      </c>
      <c r="G21" s="26">
        <f>SUM(D21:F21)</f>
        <v>32</v>
      </c>
      <c r="H21" s="7">
        <v>12</v>
      </c>
    </row>
    <row r="22" spans="1:8" ht="21" customHeight="1">
      <c r="A22" s="32">
        <v>60</v>
      </c>
      <c r="B22" s="25">
        <f>IF(ISTEXT(C22),COUNTIF(C$10:C22,"&lt;&gt;0"),"")</f>
        <v>13</v>
      </c>
      <c r="C22" s="3" t="str">
        <f>IF(VLOOKUP(A22,Команди!$A:$C,3,FALSE)=1,VLOOKUP(A22,Команди!$A:$C,2,FALSE),0)</f>
        <v>Дунаєвецький р-н</v>
      </c>
      <c r="D22" s="34">
        <f>VLOOKUP($A22,Вогнище!$A:$G,7,FALSE)</f>
        <v>10</v>
      </c>
      <c r="E22" s="34">
        <f>VLOOKUP($A22,Вузли!$A:$G,7,FALSE)</f>
        <v>13</v>
      </c>
      <c r="F22" s="34">
        <f>VLOOKUP($A22,Презентацii!$A:$P,16,FALSE)</f>
        <v>12</v>
      </c>
      <c r="G22" s="26">
        <f>SUM(D22:F22)</f>
        <v>35</v>
      </c>
      <c r="H22" s="7">
        <v>13</v>
      </c>
    </row>
    <row r="23" spans="1:8" ht="21" customHeight="1">
      <c r="A23" s="32">
        <v>50</v>
      </c>
      <c r="B23" s="27">
        <f>IF(ISTEXT(C23),COUNTIF(C$10:C23,"&lt;&gt;0"),"")</f>
        <v>14</v>
      </c>
      <c r="C23" s="3" t="str">
        <f>IF(VLOOKUP(A23,Команди!$A:$C,3,FALSE)=1,VLOOKUP(A23,Команди!$A:$C,2,FALSE),0)</f>
        <v>Деражнянський р-н</v>
      </c>
      <c r="D23" s="34">
        <f>VLOOKUP($A23,Вогнище!$A:$G,7,FALSE)</f>
        <v>17</v>
      </c>
      <c r="E23" s="34">
        <f>VLOOKUP($A23,Вузли!$A:$G,7,FALSE)</f>
        <v>12</v>
      </c>
      <c r="F23" s="34">
        <f>VLOOKUP($A23,Презентацii!$A:$P,16,FALSE)</f>
        <v>6</v>
      </c>
      <c r="G23" s="26">
        <f>SUM(D23:F23)</f>
        <v>35</v>
      </c>
      <c r="H23" s="7">
        <v>13</v>
      </c>
    </row>
    <row r="24" spans="1:8" ht="21" customHeight="1">
      <c r="A24" s="32">
        <v>20</v>
      </c>
      <c r="B24" s="25">
        <f>IF(ISTEXT(C24),COUNTIF(C$10:C24,"&lt;&gt;0"),"")</f>
        <v>15</v>
      </c>
      <c r="C24" s="3" t="str">
        <f>IF(VLOOKUP(A24,Команди!$A:$C,3,FALSE)=1,VLOOKUP(A24,Команди!$A:$C,2,FALSE),0)</f>
        <v>Віньковецький р-н</v>
      </c>
      <c r="D24" s="34">
        <f>VLOOKUP($A24,Вогнище!$A:$G,7,FALSE)</f>
        <v>7</v>
      </c>
      <c r="E24" s="34">
        <f>VLOOKUP($A24,Вузли!$A:$G,7,FALSE)</f>
        <v>15</v>
      </c>
      <c r="F24" s="34">
        <f>VLOOKUP($A24,Презентацii!$A:$P,16,FALSE)</f>
        <v>13</v>
      </c>
      <c r="G24" s="26">
        <f>SUM(D24:F24)</f>
        <v>35</v>
      </c>
      <c r="H24" s="7">
        <v>13</v>
      </c>
    </row>
    <row r="25" spans="1:8" ht="21" customHeight="1">
      <c r="A25" s="35">
        <v>10</v>
      </c>
      <c r="B25" s="25">
        <f>IF(ISTEXT(C25),COUNTIF(C$10:C25,"&lt;&gt;0"),"")</f>
        <v>16</v>
      </c>
      <c r="C25" s="18" t="str">
        <f>IF(VLOOKUP(A25,Команди!$A:$C,3,FALSE)=1,VLOOKUP(A25,Команди!$A:$C,2,FALSE),0)</f>
        <v>Білогірський р-н</v>
      </c>
      <c r="D25" s="34">
        <f>VLOOKUP($A25,Вогнище!$A:$G,7,FALSE)</f>
        <v>3</v>
      </c>
      <c r="E25" s="34">
        <f>VLOOKUP($A25,Вузли!$A:$G,7,FALSE)</f>
        <v>17</v>
      </c>
      <c r="F25" s="34">
        <f>VLOOKUP($A25,Презентацii!$A:$P,16,FALSE)</f>
        <v>16</v>
      </c>
      <c r="G25" s="26">
        <f>SUM(D25:F25)</f>
        <v>36</v>
      </c>
      <c r="H25" s="7">
        <v>16</v>
      </c>
    </row>
    <row r="26" spans="1:8" ht="21" customHeight="1" thickBot="1">
      <c r="A26" s="32">
        <v>90</v>
      </c>
      <c r="B26" s="25">
        <f>IF(ISTEXT(C26),COUNTIF(C$10:C26,"&lt;&gt;0"),"")</f>
        <v>17</v>
      </c>
      <c r="C26" s="3" t="str">
        <f>IF(VLOOKUP(A26,Команди!$A:$C,3,FALSE)=1,VLOOKUP(A26,Команди!$A:$C,2,FALSE),0)</f>
        <v>Красилівський р-н</v>
      </c>
      <c r="D26" s="34">
        <f>VLOOKUP($A26,Вогнище!$A:$G,7,FALSE)</f>
        <v>12</v>
      </c>
      <c r="E26" s="34">
        <f>VLOOKUP($A26,Вузли!$A:$G,7,FALSE)</f>
        <v>14</v>
      </c>
      <c r="F26" s="34" t="str">
        <f>VLOOKUP($A26,Презентацii!$A:$P,16,FALSE)</f>
        <v>н\у</v>
      </c>
      <c r="G26" s="26" t="s">
        <v>75</v>
      </c>
      <c r="H26" s="7" t="s">
        <v>47</v>
      </c>
    </row>
    <row r="27" spans="1:8" ht="21" customHeight="1" hidden="1">
      <c r="A27" s="32">
        <v>80</v>
      </c>
      <c r="B27" s="25">
        <f>IF(ISTEXT(C27),COUNTIF(C$10:C27,"&lt;&gt;0"),"")</f>
      </c>
      <c r="C27" s="3">
        <f>IF(VLOOKUP(A27,Команди!$A:$C,3,FALSE)=1,VLOOKUP(A27,Команди!$A:$C,2,FALSE),0)</f>
        <v>0</v>
      </c>
      <c r="D27" s="34">
        <f>VLOOKUP($A27,Вогнище!$A:$G,7,FALSE)</f>
        <v>0</v>
      </c>
      <c r="E27" s="34">
        <f>VLOOKUP($A27,Вузли!$A:$G,7,FALSE)</f>
        <v>0</v>
      </c>
      <c r="F27" s="34">
        <f>VLOOKUP($A27,Презентацii!$A:$P,14,FALSE)</f>
        <v>0</v>
      </c>
      <c r="G27" s="26">
        <f>SUM(D27:F27)</f>
        <v>0</v>
      </c>
      <c r="H27" s="7"/>
    </row>
    <row r="28" spans="1:8" ht="21" customHeight="1" hidden="1">
      <c r="A28" s="32">
        <v>100</v>
      </c>
      <c r="B28" s="25">
        <f>IF(ISTEXT(C28),COUNTIF(C$10:C28,"&lt;&gt;0"),"")</f>
      </c>
      <c r="C28" s="3">
        <f>IF(VLOOKUP(A28,Команди!$A:$C,3,FALSE)=1,VLOOKUP(A28,Команди!$A:$C,2,FALSE),0)</f>
        <v>0</v>
      </c>
      <c r="D28" s="34">
        <f>VLOOKUP($A28,Вогнище!$A:$G,7,FALSE)</f>
        <v>0</v>
      </c>
      <c r="E28" s="34">
        <f>VLOOKUP($A28,Вузли!$A:$G,7,FALSE)</f>
        <v>0</v>
      </c>
      <c r="F28" s="34">
        <f>VLOOKUP($A28,Презентацii!$A:$P,14,FALSE)</f>
        <v>0</v>
      </c>
      <c r="G28" s="26">
        <f>SUM(D28:F28)</f>
        <v>0</v>
      </c>
      <c r="H28" s="7"/>
    </row>
    <row r="29" spans="1:8" ht="21" customHeight="1" hidden="1">
      <c r="A29" s="32">
        <v>70</v>
      </c>
      <c r="B29" s="25">
        <f>IF(ISTEXT(C29),COUNTIF(C$10:C29,"&lt;&gt;0"),"")</f>
      </c>
      <c r="C29" s="3">
        <f>IF(VLOOKUP(A29,Команди!$A:$C,3,FALSE)=1,VLOOKUP(A29,Команди!$A:$C,2,FALSE),0)</f>
        <v>0</v>
      </c>
      <c r="D29" s="34">
        <f>VLOOKUP($A29,Вогнище!$A:$G,7,FALSE)</f>
        <v>0</v>
      </c>
      <c r="E29" s="34">
        <f>VLOOKUP($A29,Вузли!$A:$G,7,FALSE)</f>
        <v>0</v>
      </c>
      <c r="F29" s="34">
        <f>VLOOKUP($A29,Презентацii!$A:$P,14,FALSE)</f>
        <v>0</v>
      </c>
      <c r="G29" s="26">
        <f>SUM(D29:F29)</f>
        <v>0</v>
      </c>
      <c r="H29" s="7"/>
    </row>
    <row r="30" spans="1:8" ht="21" customHeight="1" hidden="1">
      <c r="A30" s="32">
        <v>160</v>
      </c>
      <c r="B30" s="25">
        <f>IF(ISTEXT(C30),COUNTIF(C$10:C30,"&lt;&gt;0"),"")</f>
      </c>
      <c r="C30" s="3">
        <f>IF(VLOOKUP(A30,Команди!$A:$C,3,FALSE)=1,VLOOKUP(A30,Команди!$A:$C,2,FALSE),0)</f>
        <v>0</v>
      </c>
      <c r="D30" s="34">
        <f>VLOOKUP($A30,Вогнище!$A:$G,7,FALSE)</f>
        <v>0</v>
      </c>
      <c r="E30" s="34">
        <f>VLOOKUP($A30,Вузли!$A:$G,7,FALSE)</f>
        <v>0</v>
      </c>
      <c r="F30" s="34">
        <f>VLOOKUP($A30,Презентацii!$A:$P,14,FALSE)</f>
        <v>0</v>
      </c>
      <c r="G30" s="26"/>
      <c r="H30" s="7"/>
    </row>
    <row r="31" spans="1:8" ht="21" customHeight="1" hidden="1">
      <c r="A31" s="32">
        <v>130</v>
      </c>
      <c r="B31" s="27">
        <f>IF(ISTEXT(C31),COUNTIF(C$10:C31,"&lt;&gt;0"),"")</f>
      </c>
      <c r="C31" s="3">
        <f>IF(VLOOKUP(A31,Команди!$A:$C,3,FALSE)=1,VLOOKUP(A31,Команди!$A:$C,2,FALSE),0)</f>
        <v>0</v>
      </c>
      <c r="D31" s="34">
        <f>VLOOKUP($A31,Вогнище!$A:$G,7,FALSE)</f>
        <v>0</v>
      </c>
      <c r="E31" s="34">
        <f>VLOOKUP($A31,Вузли!$A:$G,7,FALSE)</f>
        <v>0</v>
      </c>
      <c r="F31" s="34">
        <f>VLOOKUP($A31,Презентацii!$A:$P,14,FALSE)</f>
        <v>0</v>
      </c>
      <c r="G31" s="26"/>
      <c r="H31" s="7"/>
    </row>
    <row r="32" spans="1:8" ht="21" customHeight="1" hidden="1">
      <c r="A32" s="32">
        <v>30</v>
      </c>
      <c r="B32" s="25">
        <f>IF(ISTEXT(C32),COUNTIF(C$10:C32,"&lt;&gt;0"),"")</f>
      </c>
      <c r="C32" s="3">
        <f>IF(VLOOKUP(A32,Команди!$A:$C,3,FALSE)=1,VLOOKUP(A32,Команди!$A:$C,2,FALSE),0)</f>
        <v>0</v>
      </c>
      <c r="D32" s="34">
        <f>VLOOKUP($A32,Вогнище!$A:$G,7,FALSE)</f>
        <v>0</v>
      </c>
      <c r="E32" s="34">
        <f>VLOOKUP($A32,Вузли!$A:$G,7,FALSE)</f>
        <v>0</v>
      </c>
      <c r="F32" s="34">
        <f>VLOOKUP($A32,Презентацii!$A:$P,14,FALSE)</f>
        <v>0</v>
      </c>
      <c r="G32" s="26">
        <f>SUM(D32:F32)</f>
        <v>0</v>
      </c>
      <c r="H32" s="7"/>
    </row>
    <row r="33" spans="1:8" ht="21" customHeight="1" hidden="1">
      <c r="A33" s="32">
        <v>40</v>
      </c>
      <c r="B33" s="27">
        <f>IF(ISTEXT(C33),COUNTIF(C$10:C33,"&lt;&gt;0"),"")</f>
      </c>
      <c r="C33" s="3">
        <f>IF(VLOOKUP(A33,Команди!$A:$C,3,FALSE)=1,VLOOKUP(A33,Команди!$A:$C,2,FALSE),0)</f>
        <v>0</v>
      </c>
      <c r="D33" s="34">
        <f>VLOOKUP($A33,Вогнище!$A:$G,7,FALSE)</f>
        <v>0</v>
      </c>
      <c r="E33" s="34">
        <f>VLOOKUP($A33,Вузли!$A:$G,7,FALSE)</f>
        <v>0</v>
      </c>
      <c r="F33" s="34">
        <f>VLOOKUP($A33,Презентацii!$A:$P,14,FALSE)</f>
        <v>0</v>
      </c>
      <c r="G33" s="26">
        <f>SUM(D33:F33)</f>
        <v>0</v>
      </c>
      <c r="H33" s="7"/>
    </row>
    <row r="34" spans="1:8" ht="21" customHeight="1" hidden="1">
      <c r="A34" s="32">
        <v>150</v>
      </c>
      <c r="B34" s="25">
        <f>IF(ISTEXT(C34),COUNTIF(C$10:C34,"&lt;&gt;0"),"")</f>
      </c>
      <c r="C34" s="3">
        <f>IF(VLOOKUP(A34,Команди!$A:$C,3,FALSE)=1,VLOOKUP(A34,Команди!$A:$C,2,FALSE),0)</f>
        <v>0</v>
      </c>
      <c r="D34" s="34">
        <f>VLOOKUP($A34,Вогнище!$A:$G,7,FALSE)</f>
        <v>0</v>
      </c>
      <c r="E34" s="34">
        <f>VLOOKUP($A34,Вузли!$A:$G,7,FALSE)</f>
        <v>0</v>
      </c>
      <c r="F34" s="34">
        <f>VLOOKUP($A34,Презентацii!$A:$P,14,FALSE)</f>
        <v>0</v>
      </c>
      <c r="G34" s="26">
        <f>SUM(D34:F34)</f>
        <v>0</v>
      </c>
      <c r="H34" s="7"/>
    </row>
    <row r="35" spans="1:8" ht="21" customHeight="1" hidden="1">
      <c r="A35" s="32">
        <v>200</v>
      </c>
      <c r="B35" s="27">
        <f>IF(ISTEXT(C35),COUNTIF(C$10:C35,"&lt;&gt;0"),"")</f>
      </c>
      <c r="C35" s="3">
        <f>IF(VLOOKUP(A35,Команди!$A:$C,3,FALSE)=1,VLOOKUP(A35,Команди!$A:$C,2,FALSE),0)</f>
        <v>0</v>
      </c>
      <c r="D35" s="34">
        <f>VLOOKUP($A35,Вогнище!$A:$G,7,FALSE)</f>
        <v>0</v>
      </c>
      <c r="E35" s="34">
        <f>VLOOKUP($A35,Вузли!$A:$G,7,FALSE)</f>
        <v>0</v>
      </c>
      <c r="F35" s="34">
        <f>VLOOKUP($A35,Презентацii!$A:$P,14,FALSE)</f>
        <v>0</v>
      </c>
      <c r="G35" s="26">
        <f>SUM(D35:F35)</f>
        <v>0</v>
      </c>
      <c r="H35" s="28"/>
    </row>
    <row r="36" spans="1:8" ht="21" customHeight="1" hidden="1" thickBot="1">
      <c r="A36" s="32">
        <v>270</v>
      </c>
      <c r="B36" s="71">
        <f>IF(ISTEXT(C36),COUNTIF(C$10:C36,"&lt;&gt;0"),"")</f>
      </c>
      <c r="C36" s="72">
        <f>IF(VLOOKUP(A36,Команди!$A:$C,3,FALSE)=1,VLOOKUP(A36,Команди!$A:$C,2,FALSE),0)</f>
        <v>0</v>
      </c>
      <c r="D36" s="73">
        <f>VLOOKUP($A36,Вогнище!$A:$G,7,FALSE)</f>
        <v>0</v>
      </c>
      <c r="E36" s="73">
        <f>VLOOKUP($A36,Вузли!$A:$G,7,FALSE)</f>
        <v>0</v>
      </c>
      <c r="F36" s="73">
        <f>VLOOKUP($A36,Презентацii!$A:$P,14,FALSE)</f>
        <v>0</v>
      </c>
      <c r="G36" s="74">
        <f>SUM(D36:F36)</f>
        <v>0</v>
      </c>
      <c r="H36" s="28"/>
    </row>
    <row r="37" spans="2:8" ht="6.75" customHeight="1">
      <c r="B37" s="24"/>
      <c r="C37" s="24"/>
      <c r="D37" s="24"/>
      <c r="E37" s="24"/>
      <c r="F37" s="24"/>
      <c r="G37" s="24"/>
      <c r="H37" s="24"/>
    </row>
    <row r="38" spans="2:7" ht="21.75" customHeight="1">
      <c r="B38" s="11"/>
      <c r="C38" s="81" t="s">
        <v>59</v>
      </c>
      <c r="D38" s="12"/>
      <c r="E38" s="12"/>
      <c r="F38" s="12"/>
      <c r="G38" s="13"/>
    </row>
    <row r="39" spans="2:7" ht="21.75" customHeight="1">
      <c r="B39" s="11"/>
      <c r="C39" s="22" t="str">
        <f>"Головний суддя: _____________ "&amp;Команди!C6</f>
        <v>Головний суддя: _____________ Гринчук В.В.</v>
      </c>
      <c r="D39" s="12"/>
      <c r="E39" s="12"/>
      <c r="F39" s="12"/>
      <c r="G39" s="13"/>
    </row>
    <row r="40" spans="2:7" ht="21.75" customHeight="1">
      <c r="B40" s="10"/>
      <c r="C40" s="23" t="str">
        <f>"Головний секретар: _____________ "&amp;Команди!C7</f>
        <v>Головний секретар: _____________ Кіретова І.О.</v>
      </c>
      <c r="D40" s="10"/>
      <c r="E40" s="10"/>
      <c r="F40" s="10"/>
      <c r="G40" s="10"/>
    </row>
  </sheetData>
  <sheetProtection/>
  <mergeCells count="4">
    <mergeCell ref="B6:H6"/>
    <mergeCell ref="B4:H4"/>
    <mergeCell ref="B2:H2"/>
    <mergeCell ref="B1:H1"/>
  </mergeCells>
  <printOptions horizontalCentered="1"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Notebook-2</cp:lastModifiedBy>
  <cp:lastPrinted>2015-10-11T08:25:58Z</cp:lastPrinted>
  <dcterms:created xsi:type="dcterms:W3CDTF">1996-10-08T23:32:33Z</dcterms:created>
  <dcterms:modified xsi:type="dcterms:W3CDTF">2015-10-11T08:26:28Z</dcterms:modified>
  <cp:category/>
  <cp:version/>
  <cp:contentType/>
  <cp:contentStatus/>
</cp:coreProperties>
</file>